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d.docs.live.net/8a0a3e58cdac28c4/Documents/Vibe Bio/Landscapes/"/>
    </mc:Choice>
  </mc:AlternateContent>
  <xr:revisionPtr revIDLastSave="2" documentId="8_{8990EE8F-7964-418B-BB55-CAFB9233DC07}" xr6:coauthVersionLast="47" xr6:coauthVersionMax="47" xr10:uidLastSave="{6BEE9E5E-8CC9-41CD-A136-DE91A0639EAE}"/>
  <bookViews>
    <workbookView xWindow="-98" yWindow="-98" windowWidth="19396" windowHeight="11475" tabRatio="500" xr2:uid="{00000000-000D-0000-FFFF-FFFF00000000}"/>
  </bookViews>
  <sheets>
    <sheet name="IL-4R Landscape" sheetId="1" r:id="rId1"/>
    <sheet name="Landscape Analytics" sheetId="3" r:id="rId2"/>
  </sheets>
  <definedNames>
    <definedName name="_xlnm._FilterDatabase" localSheetId="0" hidden="1">'IL-4R Landscape'!$A$3:$P$47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39" i="3" l="1"/>
  <c r="B38" i="3"/>
  <c r="B37" i="3"/>
  <c r="B36" i="3"/>
  <c r="B35" i="3"/>
  <c r="B34" i="3"/>
  <c r="B29" i="3"/>
  <c r="B28" i="3"/>
  <c r="B27" i="3"/>
  <c r="B26" i="3"/>
  <c r="B25" i="3"/>
  <c r="B24" i="3"/>
  <c r="B23" i="3"/>
  <c r="B22" i="3"/>
  <c r="B21" i="3"/>
  <c r="B20" i="3"/>
  <c r="B15" i="3"/>
  <c r="B14" i="3"/>
  <c r="B13" i="3"/>
  <c r="B12" i="3"/>
  <c r="B11" i="3"/>
  <c r="B10" i="3"/>
  <c r="B9" i="3"/>
  <c r="B8" i="3"/>
  <c r="B4" i="3"/>
  <c r="C11" i="3" l="1"/>
  <c r="C23" i="3"/>
  <c r="C12" i="3"/>
  <c r="C13" i="3"/>
  <c r="C25" i="3"/>
  <c r="C37" i="3"/>
  <c r="C14" i="3"/>
  <c r="C38" i="3"/>
  <c r="C27" i="3"/>
  <c r="C10" i="3"/>
  <c r="C22" i="3"/>
  <c r="C34" i="3"/>
  <c r="C9" i="3"/>
  <c r="C29" i="3"/>
  <c r="B30" i="3"/>
  <c r="C21" i="3"/>
  <c r="C15" i="3"/>
  <c r="B40" i="3"/>
  <c r="C8" i="3"/>
  <c r="C26" i="3"/>
  <c r="C36" i="3"/>
  <c r="B16" i="3"/>
  <c r="C20" i="3"/>
  <c r="C24" i="3"/>
  <c r="C28" i="3"/>
  <c r="C35" i="3"/>
  <c r="C39" i="3"/>
  <c r="C40" i="3" l="1"/>
  <c r="C16" i="3"/>
  <c r="C30" i="3"/>
</calcChain>
</file>

<file path=xl/sharedStrings.xml><?xml version="1.0" encoding="utf-8"?>
<sst xmlns="http://schemas.openxmlformats.org/spreadsheetml/2006/main" count="632" uniqueCount="259">
  <si>
    <t>#</t>
  </si>
  <si>
    <t>Asset</t>
  </si>
  <si>
    <t>Synonyms / codes</t>
  </si>
  <si>
    <t>Lead sponsor</t>
  </si>
  <si>
    <t>Partner / originator</t>
  </si>
  <si>
    <t>HQ country</t>
  </si>
  <si>
    <t>Region</t>
  </si>
  <si>
    <t>Target(s)</t>
  </si>
  <si>
    <t>Modality</t>
  </si>
  <si>
    <t>Asset class</t>
  </si>
  <si>
    <t>Route</t>
  </si>
  <si>
    <t>Most advanced stage</t>
  </si>
  <si>
    <t>Stage
rank</t>
  </si>
  <si>
    <t>Status</t>
  </si>
  <si>
    <t>Programs
(n)</t>
  </si>
  <si>
    <t>Indications</t>
  </si>
  <si>
    <t>Dupilumab</t>
  </si>
  <si>
    <t>Dupixent; REGN668; SAR231893</t>
  </si>
  <si>
    <t>Regeneron / Sanofi</t>
  </si>
  <si>
    <t>Regeneron (origin)</t>
  </si>
  <si>
    <t>US; France</t>
  </si>
  <si>
    <t>Multi-region</t>
  </si>
  <si>
    <t>IL-4Rα (blocks IL-4 + IL-13)</t>
  </si>
  <si>
    <t>mAb</t>
  </si>
  <si>
    <t>Innovator mAb</t>
  </si>
  <si>
    <t>Subcutaneous</t>
  </si>
  <si>
    <t>Approved (global)</t>
  </si>
  <si>
    <t>Active</t>
  </si>
  <si>
    <t>Atopic dermatitis; Asthma; CRSwNP; CRSsNP; COPD; Eosinophilic esophagitis; Eosinophilic gastritis; Prurigo nodularis; Bullous pemphigoid; Chronic spontaneous urticaria; Cold urticaria; Allergic rhinitis; Allergic fungal rhinosinusitis; ABPA; Food allergy; Peanut allergy; Chronic pruritus; Keratoconjunctivitis; Neurodermatitis; Ulcerative colitis</t>
  </si>
  <si>
    <t>Stapokibart</t>
  </si>
  <si>
    <t>CM310; Kangyueda</t>
  </si>
  <si>
    <t>Keymed Biosciences</t>
  </si>
  <si>
    <t>CSPC Pharmaceutical (partner)</t>
  </si>
  <si>
    <t>China</t>
  </si>
  <si>
    <t>IL-4Rα</t>
  </si>
  <si>
    <t>Approved (China)</t>
  </si>
  <si>
    <t>Atopic dermatitis (appr. Sep 2024); CRSwNP (appr. Dec 2024); Seasonal allergic rhinitis (appr. Feb 2025); Asthma; COPD; Bullous pemphigoid; Chronic pruritus; Prurigo nodularis</t>
  </si>
  <si>
    <t>Shanghai Mabgeek Biotech</t>
  </si>
  <si>
    <t>CMS Group (partner)</t>
  </si>
  <si>
    <t>NDA submitted (China, SAR); Phase 3 elsewhere</t>
  </si>
  <si>
    <t>Seasonal allergic rhinitis (NDA filed); Asthma; Atopic dermatitis; Chronic spontaneous urticaria; Prurigo nodularis</t>
  </si>
  <si>
    <t>Rademikibart</t>
  </si>
  <si>
    <t>CBP-201; CBP201</t>
  </si>
  <si>
    <t>Connect Biopharma</t>
  </si>
  <si>
    <t>Simcere (Greater China licensee)</t>
  </si>
  <si>
    <t>US; China</t>
  </si>
  <si>
    <t>Phase 3</t>
  </si>
  <si>
    <t>Atopic dermatitis (Ph3 positive, Mar 2026); Asthma; COPD; CRSwNP</t>
  </si>
  <si>
    <t>TQH2722</t>
  </si>
  <si>
    <t>BSI-045A; TQC2722</t>
  </si>
  <si>
    <t>Chia Tai Tianqing (CTTQ)</t>
  </si>
  <si>
    <t>Biosion (originator)</t>
  </si>
  <si>
    <t>Atopic dermatitis; Allergic rhinitis; CRSwNP; CRSsNP; Sinusitis; Carcinoid syndrome</t>
  </si>
  <si>
    <t>Telikibart</t>
  </si>
  <si>
    <t>GR1802; GR-1802</t>
  </si>
  <si>
    <t>Chongqing Genrix Biopharmaceutical</t>
  </si>
  <si>
    <t>Zhixiang Jintai</t>
  </si>
  <si>
    <t>Atopic dermatitis; Asthma; Allergic rhinitis; CRSwNP; Urticaria</t>
  </si>
  <si>
    <t>Manfidokimab</t>
  </si>
  <si>
    <t>AK120; AK-120</t>
  </si>
  <si>
    <t>Akeso</t>
  </si>
  <si>
    <t>—</t>
  </si>
  <si>
    <t>Active (1 program discontinued)</t>
  </si>
  <si>
    <t>Atopic dermatitis; Asthma (discontinued)</t>
  </si>
  <si>
    <t>SSGJ-611</t>
  </si>
  <si>
    <t>611</t>
  </si>
  <si>
    <t>Sunshine Guojian (3SBio)</t>
  </si>
  <si>
    <t>Atopic dermatitis; COPD; CRSwNP; Healthy volunteers</t>
  </si>
  <si>
    <t>SHR-1819</t>
  </si>
  <si>
    <t>Jiangsu Hengrui Pharmaceutical</t>
  </si>
  <si>
    <t>Atopic dermatitis; Asthma; Allergic rhinitis</t>
  </si>
  <si>
    <t>QX005N</t>
  </si>
  <si>
    <t>QX005N Injection</t>
  </si>
  <si>
    <t>Qyuns Therapeutics</t>
  </si>
  <si>
    <t>Huadong Medicine (partner)</t>
  </si>
  <si>
    <t>Subcutaneous; IV</t>
  </si>
  <si>
    <t>Active (2 programs inactive)</t>
  </si>
  <si>
    <t>Atopic dermatitis; CRSwNP; Prurigo nodularis</t>
  </si>
  <si>
    <t>QL2108</t>
  </si>
  <si>
    <t>Qilu Pharmaceutical</t>
  </si>
  <si>
    <t>Atopic dermatitis</t>
  </si>
  <si>
    <t>AK139</t>
  </si>
  <si>
    <t>AK-139</t>
  </si>
  <si>
    <t>IL-4Rα; ST2 (IL-33R)</t>
  </si>
  <si>
    <t>Bispecific mAb</t>
  </si>
  <si>
    <t>Bispecific / multispecific</t>
  </si>
  <si>
    <t>Not disclosed</t>
  </si>
  <si>
    <t>Phase 2</t>
  </si>
  <si>
    <t>JNJ-95475939</t>
  </si>
  <si>
    <t>JNJ-5939; NM26; NM26-2198</t>
  </si>
  <si>
    <t>Johnson &amp; Johnson</t>
  </si>
  <si>
    <t>Numab / Yellow Jersey (originator); Kaken</t>
  </si>
  <si>
    <t>US; Switzerland; Japan</t>
  </si>
  <si>
    <t>IL-4Rα; IL-31</t>
  </si>
  <si>
    <t>Phase 2b (terminated Dec 2025)</t>
  </si>
  <si>
    <t>Discontinued</t>
  </si>
  <si>
    <t>LQ036</t>
  </si>
  <si>
    <t>Shanghai Novamab Biopharmaceuticals</t>
  </si>
  <si>
    <t>Nanobody (VHH)</t>
  </si>
  <si>
    <t>Nanobody</t>
  </si>
  <si>
    <t>Inhaled; IV</t>
  </si>
  <si>
    <t>Asthma; Uncontrolled asthma; COPD; Healthy volunteers</t>
  </si>
  <si>
    <t>SHR-4597</t>
  </si>
  <si>
    <t>ADC</t>
  </si>
  <si>
    <t>Inhaled</t>
  </si>
  <si>
    <t>Asthma</t>
  </si>
  <si>
    <t>RC1416</t>
  </si>
  <si>
    <t>RC-1416</t>
  </si>
  <si>
    <t>Nanjing RegeneCore Biotech</t>
  </si>
  <si>
    <t>IL-4Rα; IL-5</t>
  </si>
  <si>
    <t>Asthma; COPD</t>
  </si>
  <si>
    <t>BA2101</t>
  </si>
  <si>
    <t>Shandong Boan Biotechnology</t>
  </si>
  <si>
    <t>Joincare Group (parent)</t>
  </si>
  <si>
    <t>IL-4PE</t>
  </si>
  <si>
    <t>Interleukin-4–Pseudomonas exotoxin; MDNA55</t>
  </si>
  <si>
    <t>Medicenna Biopharma</t>
  </si>
  <si>
    <t>Sophiris Bio; Neurocrine; Light Chain Bioscience</t>
  </si>
  <si>
    <t>Canada; Switzerland; US</t>
  </si>
  <si>
    <t>IL-4R (cytotoxic targeting)</t>
  </si>
  <si>
    <t>Cytotoxic fusion protein</t>
  </si>
  <si>
    <t>Cytotoxic fusion (oncology)</t>
  </si>
  <si>
    <t>Intratumoural / other</t>
  </si>
  <si>
    <t>Phase 2 (all programs inactive)</t>
  </si>
  <si>
    <t>Inactive</t>
  </si>
  <si>
    <t>Glioblastoma; CNS tumours; Breast cancer; NSCLC; Renal cell carcinoma</t>
  </si>
  <si>
    <t>Elarekibep</t>
  </si>
  <si>
    <t>PRS-060; AZD1402</t>
  </si>
  <si>
    <t>Palvella Therapeutics (ex-Pieris)</t>
  </si>
  <si>
    <t>AstraZeneca (partner)</t>
  </si>
  <si>
    <t>US; UK</t>
  </si>
  <si>
    <t>Anticalin engineered protein</t>
  </si>
  <si>
    <t>Engineered protein</t>
  </si>
  <si>
    <t>Phase 2 (discontinued)</t>
  </si>
  <si>
    <t>Pitrakinra</t>
  </si>
  <si>
    <t>AER-001; BAY-16-9996; Aeroderm</t>
  </si>
  <si>
    <t>Aerovance</t>
  </si>
  <si>
    <t>Bayer (originator)</t>
  </si>
  <si>
    <t>US; Germany</t>
  </si>
  <si>
    <t>Recombinant IL-4 variant</t>
  </si>
  <si>
    <t>Subcutaneous; inhaled</t>
  </si>
  <si>
    <t>Asthma; Atopic dermatitis</t>
  </si>
  <si>
    <t>AMG 317</t>
  </si>
  <si>
    <t>AMG-317</t>
  </si>
  <si>
    <t>Amgen</t>
  </si>
  <si>
    <t>US</t>
  </si>
  <si>
    <t>Altrakincept</t>
  </si>
  <si>
    <t>Immunex</t>
  </si>
  <si>
    <t>IL-4Rα (soluble decoy)</t>
  </si>
  <si>
    <t>Soluble receptor / decoy</t>
  </si>
  <si>
    <t>Soluble decoy</t>
  </si>
  <si>
    <t>Phase 2 (failed)</t>
  </si>
  <si>
    <t>BBT002</t>
  </si>
  <si>
    <t>BBT-002</t>
  </si>
  <si>
    <t>Bambusa Therapeutics</t>
  </si>
  <si>
    <t>Phase 1/2</t>
  </si>
  <si>
    <t>Asthma; COPD; CRSwNP; Eosinophilic esophagitis; Food allergy</t>
  </si>
  <si>
    <t>BBT001</t>
  </si>
  <si>
    <t>Atopic dermatitis; Chronic spontaneous urticaria; Healthy volunteers</t>
  </si>
  <si>
    <t>ATI-052</t>
  </si>
  <si>
    <t>BSI-502</t>
  </si>
  <si>
    <t>Aclaris Therapeutics</t>
  </si>
  <si>
    <t>Biosion (originator, Flexibody platform)</t>
  </si>
  <si>
    <t>IL-4Rα; TSLP</t>
  </si>
  <si>
    <t>Phase 1 (Ph1b POC in AD and asthma)</t>
  </si>
  <si>
    <t>Atopic dermatitis; Asthma</t>
  </si>
  <si>
    <t>IBI3002</t>
  </si>
  <si>
    <t>IBI-3002</t>
  </si>
  <si>
    <t>Innovent Biologics</t>
  </si>
  <si>
    <t>Phase 1</t>
  </si>
  <si>
    <t>BAT2406</t>
  </si>
  <si>
    <t>Bio-Thera Solutions</t>
  </si>
  <si>
    <t>SteinCares (LatAm commercialisation)</t>
  </si>
  <si>
    <t>Biosimilar</t>
  </si>
  <si>
    <t>Dupilumab Injection (CSPC)</t>
  </si>
  <si>
    <t>CSPC Pharmaceutical</t>
  </si>
  <si>
    <t>SIM0708</t>
  </si>
  <si>
    <t>SIM-0708</t>
  </si>
  <si>
    <t>Simcere Pharmaceutical Group</t>
  </si>
  <si>
    <t>IL-4Rα + glucocorticoid receptor</t>
  </si>
  <si>
    <t>ADC (mAb–GR modulator)</t>
  </si>
  <si>
    <t>Preclinical</t>
  </si>
  <si>
    <t>Type 2 inflammatory disease (AD, asthma, COPD stated)</t>
  </si>
  <si>
    <t>GB12-09</t>
  </si>
  <si>
    <t>GB12; GB12-40 (murine cross-reactive variant)</t>
  </si>
  <si>
    <t>Kexing Biopharm</t>
  </si>
  <si>
    <t>IL-4Rα; IL-31Rα</t>
  </si>
  <si>
    <t>Bispecific mAb (IgG-scFv)</t>
  </si>
  <si>
    <t>IAR129</t>
  </si>
  <si>
    <t>IL-4Rα; OX40L</t>
  </si>
  <si>
    <t>ZW1572</t>
  </si>
  <si>
    <t>Zymeworks</t>
  </si>
  <si>
    <t>Canada</t>
  </si>
  <si>
    <t>United Laboratories IL-4Rα/TSLP (unnamed)</t>
  </si>
  <si>
    <t>United Laboratories International Holdings</t>
  </si>
  <si>
    <t>FYB208</t>
  </si>
  <si>
    <t>Formycon</t>
  </si>
  <si>
    <t>Germany</t>
  </si>
  <si>
    <t>Europe</t>
  </si>
  <si>
    <t>Dupilumab biosimilar (Samsung Bioepis)</t>
  </si>
  <si>
    <t>code undisclosed</t>
  </si>
  <si>
    <t>Samsung Bioepis</t>
  </si>
  <si>
    <t>South Korea</t>
  </si>
  <si>
    <t>Dupilumab biosimilar (Daewoong / Chime)</t>
  </si>
  <si>
    <t>Daewoong Pharmaceutical</t>
  </si>
  <si>
    <t>Chime Biologics (CDMO)</t>
  </si>
  <si>
    <t>South Korea; China</t>
  </si>
  <si>
    <t>MEDI2045</t>
  </si>
  <si>
    <t>MEDI-2045; anti-CD124</t>
  </si>
  <si>
    <t>AstraZeneca / MedImmune</t>
  </si>
  <si>
    <t>UK; US</t>
  </si>
  <si>
    <t>Preclinical (never advanced)</t>
  </si>
  <si>
    <t>None recorded</t>
  </si>
  <si>
    <t>Nanobody H5</t>
  </si>
  <si>
    <t>H5</t>
  </si>
  <si>
    <t>Yonsei University College of Medicine</t>
  </si>
  <si>
    <t>IL-4Rα (claimed)</t>
  </si>
  <si>
    <t>Preclinical (academic)</t>
  </si>
  <si>
    <t>AAV-sIl4R</t>
  </si>
  <si>
    <t>sIL4R; soluble IL-4 receptor alpha</t>
  </si>
  <si>
    <t>No sponsor identified</t>
  </si>
  <si>
    <t>IL-4 (soluble decoy)</t>
  </si>
  <si>
    <t>Gene therapy (AAV)</t>
  </si>
  <si>
    <t>Gene therapy</t>
  </si>
  <si>
    <t>AVT 19</t>
  </si>
  <si>
    <t>Alvotech</t>
  </si>
  <si>
    <t>Advanz Pharma (EU commercialisation)</t>
  </si>
  <si>
    <t>Iceland</t>
  </si>
  <si>
    <t>Undisclosed</t>
  </si>
  <si>
    <t>Dupilumab biosimilar (Mabwell)</t>
  </si>
  <si>
    <t>Mabwell</t>
  </si>
  <si>
    <t>Binnopharm (partner)</t>
  </si>
  <si>
    <t>Dupilumab biosimilar (Chong Kun Dang)</t>
  </si>
  <si>
    <t>Chong Kun Dang</t>
  </si>
  <si>
    <t>Dupilumab biosimilar (Amneal)</t>
  </si>
  <si>
    <t>Amneal Pharmaceuticals</t>
  </si>
  <si>
    <t>HY-1770</t>
  </si>
  <si>
    <t>HY1770</t>
  </si>
  <si>
    <t>Suzhou Pharmavan Cancer Research Center</t>
  </si>
  <si>
    <t>IL-4Rα (claimed, unverified)</t>
  </si>
  <si>
    <t>Small molecule</t>
  </si>
  <si>
    <t>Unknown</t>
  </si>
  <si>
    <t>Stage</t>
  </si>
  <si>
    <t>Landscape Analytics</t>
  </si>
  <si>
    <t>All figures are live formulas over the 'IL-4R Landscape' tab — they update if you edit, add or remove rows there.</t>
  </si>
  <si>
    <t>Total assets in the IL-4Rα landscape</t>
  </si>
  <si>
    <t>Excludes the 4 adjacent (ligand / IL-13Rα1) assets</t>
  </si>
  <si>
    <t>BY DEVELOPMENT STAGE</t>
  </si>
  <si>
    <t>Assets</t>
  </si>
  <si>
    <t>% of landscape</t>
  </si>
  <si>
    <t>Approved</t>
  </si>
  <si>
    <t>Filed / NDA submitted</t>
  </si>
  <si>
    <t>Total</t>
  </si>
  <si>
    <t>BY ASSET CLASS</t>
  </si>
  <si>
    <t>Class</t>
  </si>
  <si>
    <t>BY SPONSOR REGION (HQ-derived)</t>
  </si>
  <si>
    <t>IL-4Rα Competitive Landscape</t>
  </si>
  <si>
    <t>MG-K10; BC-005; MG-010; Comekibart</t>
  </si>
  <si>
    <t>MG-K10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</si>
</sst>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2" x14ac:knownFonts="1">
    <font>
      <sz val="11"/>
      <color theme="1"/>
      <name val="Calibri"/>
      <family val="2"/>
      <charset val="1"/>
    </font>
    <font>
      <b/>
      <sz val="16"/>
      <color rgb="FFA81DB4"/>
      <name val="Arial"/>
      <charset val="1"/>
    </font>
    <font>
      <i/>
      <sz val="9"/>
      <color rgb="FF535353"/>
      <name val="Arial"/>
      <charset val="1"/>
    </font>
    <font>
      <b/>
      <sz val="10"/>
      <color rgb="FFFFFFFF"/>
      <name val="Arial"/>
      <charset val="1"/>
    </font>
    <font>
      <sz val="10"/>
      <name val="Arial"/>
      <charset val="1"/>
    </font>
    <font>
      <b/>
      <sz val="10"/>
      <name val="Arial"/>
      <charset val="1"/>
    </font>
    <font>
      <b/>
      <sz val="10"/>
      <color rgb="FF1E7A46"/>
      <name val="Arial"/>
      <charset val="1"/>
    </font>
    <font>
      <b/>
      <sz val="15"/>
      <color rgb="FFA81DB4"/>
      <name val="Arial"/>
      <charset val="1"/>
    </font>
    <font>
      <b/>
      <sz val="11"/>
      <name val="Arial"/>
      <charset val="1"/>
    </font>
    <font>
      <b/>
      <sz val="14"/>
      <color rgb="FFFF009E"/>
      <name val="Arial"/>
      <charset val="1"/>
    </font>
    <font>
      <b/>
      <sz val="12"/>
      <color rgb="FFA81DB4"/>
      <name val="Arial"/>
      <charset val="1"/>
    </font>
    <font>
      <b/>
      <sz val="11"/>
      <color rgb="FFA81DB4"/>
      <name val="Arial"/>
      <charset val="1"/>
    </font>
  </fonts>
  <fills count="12">
    <fill>
      <patternFill patternType="none"/>
    </fill>
    <fill>
      <patternFill patternType="gray125"/>
    </fill>
    <fill>
      <patternFill patternType="solid">
        <fgColor rgb="FFFF009E"/>
        <bgColor rgb="FFFF00FF"/>
      </patternFill>
    </fill>
    <fill>
      <patternFill patternType="solid">
        <fgColor rgb="FFA81DB4"/>
        <bgColor rgb="FF800080"/>
      </patternFill>
    </fill>
    <fill>
      <patternFill patternType="solid">
        <fgColor rgb="FF1885D2"/>
        <bgColor rgb="FF008080"/>
      </patternFill>
    </fill>
    <fill>
      <patternFill patternType="solid">
        <fgColor rgb="FFC6EFCE"/>
        <bgColor rgb="FFD9F2E3"/>
      </patternFill>
    </fill>
    <fill>
      <patternFill patternType="solid">
        <fgColor rgb="FFD9F2E3"/>
        <bgColor rgb="FFE8F6EC"/>
      </patternFill>
    </fill>
    <fill>
      <patternFill patternType="solid">
        <fgColor rgb="FFE8F6EC"/>
        <bgColor rgb="FFF2F2F2"/>
      </patternFill>
    </fill>
    <fill>
      <patternFill patternType="solid">
        <fgColor rgb="FFFFF2CC"/>
        <bgColor rgb="FFFFF7E6"/>
      </patternFill>
    </fill>
    <fill>
      <patternFill patternType="solid">
        <fgColor rgb="FFFFF7E6"/>
        <bgColor rgb="FFFAFAFA"/>
      </patternFill>
    </fill>
    <fill>
      <patternFill patternType="solid">
        <fgColor rgb="FFF2F2F2"/>
        <bgColor rgb="FFE8F6EC"/>
      </patternFill>
    </fill>
    <fill>
      <patternFill patternType="solid">
        <fgColor rgb="FFFAFAFA"/>
        <bgColor rgb="FFFFFFFF"/>
      </patternFill>
    </fill>
  </fills>
  <borders count="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6" fillId="5" borderId="1" xfId="0" applyFont="1" applyFill="1" applyBorder="1" applyAlignment="1">
      <alignment horizontal="left" vertical="top" wrapText="1"/>
    </xf>
    <xf numFmtId="0" fontId="6" fillId="6" borderId="1" xfId="0" applyFont="1" applyFill="1" applyBorder="1" applyAlignment="1">
      <alignment horizontal="left" vertical="top" wrapText="1"/>
    </xf>
    <xf numFmtId="0" fontId="4" fillId="7" borderId="1" xfId="0" applyFont="1" applyFill="1" applyBorder="1" applyAlignment="1">
      <alignment horizontal="left" vertical="top" wrapText="1"/>
    </xf>
    <xf numFmtId="0" fontId="4" fillId="8" borderId="1" xfId="0" applyFont="1" applyFill="1" applyBorder="1" applyAlignment="1">
      <alignment horizontal="left" vertical="top" wrapText="1"/>
    </xf>
    <xf numFmtId="0" fontId="4" fillId="9" borderId="1" xfId="0" applyFont="1" applyFill="1" applyBorder="1" applyAlignment="1">
      <alignment horizontal="left" vertical="top" wrapText="1"/>
    </xf>
    <xf numFmtId="0" fontId="4" fillId="10" borderId="1" xfId="0" applyFont="1" applyFill="1" applyBorder="1" applyAlignment="1">
      <alignment horizontal="left" vertical="top" wrapText="1"/>
    </xf>
    <xf numFmtId="0" fontId="4" fillId="11" borderId="1" xfId="0" applyFont="1" applyFill="1" applyBorder="1" applyAlignment="1">
      <alignment horizontal="left" vertical="top" wrapText="1"/>
    </xf>
    <xf numFmtId="0" fontId="7" fillId="0" borderId="0" xfId="0" applyFont="1"/>
    <xf numFmtId="0" fontId="8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center" vertical="top" wrapText="1"/>
    </xf>
    <xf numFmtId="0" fontId="10" fillId="0" borderId="0" xfId="0" applyFont="1"/>
    <xf numFmtId="0" fontId="11" fillId="0" borderId="1" xfId="0" applyFont="1" applyBorder="1" applyAlignment="1">
      <alignment horizontal="center" vertical="top" wrapText="1"/>
    </xf>
    <xf numFmtId="164" fontId="4" fillId="0" borderId="1" xfId="0" applyNumberFormat="1" applyFont="1" applyBorder="1" applyAlignment="1">
      <alignment horizontal="center" vertical="top" wrapText="1"/>
    </xf>
    <xf numFmtId="0" fontId="5" fillId="10" borderId="1" xfId="0" applyFont="1" applyFill="1" applyBorder="1" applyAlignment="1">
      <alignment horizontal="left" vertical="top" wrapText="1"/>
    </xf>
    <xf numFmtId="0" fontId="5" fillId="10" borderId="1" xfId="0" applyFont="1" applyFill="1" applyBorder="1" applyAlignment="1">
      <alignment horizontal="center" vertical="top" wrapText="1"/>
    </xf>
    <xf numFmtId="164" fontId="5" fillId="10" borderId="1" xfId="0" applyNumberFormat="1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9E"/>
      <rgbColor rgb="FF00FFFF"/>
      <rgbColor rgb="FF800000"/>
      <rgbColor rgb="FF008000"/>
      <rgbColor rgb="FF000080"/>
      <rgbColor rgb="FF8A6100"/>
      <rgbColor rgb="FF800080"/>
      <rgbColor rgb="FF1E7A46"/>
      <rgbColor rgb="FFBFBFBF"/>
      <rgbColor rgb="FF808080"/>
      <rgbColor rgb="FF9999FF"/>
      <rgbColor rgb="FFC0233C"/>
      <rgbColor rgb="FFFFF2CC"/>
      <rgbColor rgb="FFD9F2E3"/>
      <rgbColor rgb="FF660066"/>
      <rgbColor rgb="FFFF4F78"/>
      <rgbColor rgb="FF1885D2"/>
      <rgbColor rgb="FFF3E4F7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4F0FB"/>
      <rgbColor rgb="FFC6EFCE"/>
      <rgbColor rgb="FFFFF7E6"/>
      <rgbColor rgb="FFE8F6EC"/>
      <rgbColor rgb="FFF2F2F2"/>
      <rgbColor rgb="FFFAFAFA"/>
      <rgbColor rgb="FFFCE4E6"/>
      <rgbColor rgb="FF3366FF"/>
      <rgbColor rgb="FF33CCCC"/>
      <rgbColor rgb="FF99CC00"/>
      <rgbColor rgb="FFFFCC00"/>
      <rgbColor rgb="FFFF9900"/>
      <rgbColor rgb="FFFF6600"/>
      <rgbColor rgb="FF535353"/>
      <rgbColor rgb="FF969696"/>
      <rgbColor rgb="FF003366"/>
      <rgbColor rgb="FF339966"/>
      <rgbColor rgb="FF003300"/>
      <rgbColor rgb="FF333300"/>
      <rgbColor rgb="FF993300"/>
      <rgbColor rgb="FFA81DB4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47"/>
  <sheetViews>
    <sheetView showGridLines="0" tabSelected="1" zoomScaleNormal="100" workbookViewId="0">
      <pane xSplit="2" ySplit="3" topLeftCell="C5" activePane="bottomRight" state="frozen"/>
      <selection pane="topRight" activeCell="C1" sqref="C1"/>
      <selection pane="bottomLeft" activeCell="A5" sqref="A5"/>
      <selection pane="bottomRight" activeCell="C9" sqref="C9"/>
    </sheetView>
  </sheetViews>
  <sheetFormatPr defaultColWidth="8.6640625" defaultRowHeight="14.25" x14ac:dyDescent="0.45"/>
  <cols>
    <col min="1" max="1" width="5" customWidth="1"/>
    <col min="2" max="4" width="30" customWidth="1"/>
    <col min="5" max="5" width="32" customWidth="1"/>
    <col min="6" max="6" width="17" customWidth="1"/>
    <col min="7" max="7" width="14" customWidth="1"/>
    <col min="8" max="8" width="26" customWidth="1"/>
    <col min="9" max="10" width="24" customWidth="1"/>
    <col min="11" max="11" width="20" customWidth="1"/>
    <col min="12" max="12" width="26" customWidth="1"/>
    <col min="13" max="13" width="12.19921875" customWidth="1"/>
    <col min="14" max="14" width="20" customWidth="1"/>
    <col min="15" max="15" width="15.86328125" customWidth="1"/>
    <col min="16" max="16" width="58" customWidth="1"/>
  </cols>
  <sheetData>
    <row r="1" spans="1:16" ht="20.65" x14ac:dyDescent="0.6">
      <c r="A1" s="1" t="s">
        <v>256</v>
      </c>
    </row>
    <row r="3" spans="1:16" ht="31.5" customHeight="1" x14ac:dyDescent="0.4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  <c r="L3" s="4" t="s">
        <v>11</v>
      </c>
      <c r="M3" s="4" t="s">
        <v>12</v>
      </c>
      <c r="N3" s="4" t="s">
        <v>13</v>
      </c>
      <c r="O3" s="4" t="s">
        <v>14</v>
      </c>
      <c r="P3" s="3" t="s">
        <v>15</v>
      </c>
    </row>
    <row r="4" spans="1:16" ht="76.5" x14ac:dyDescent="0.45">
      <c r="A4" s="6">
        <v>1</v>
      </c>
      <c r="B4" s="7" t="s">
        <v>16</v>
      </c>
      <c r="C4" s="8" t="s">
        <v>17</v>
      </c>
      <c r="D4" s="8" t="s">
        <v>18</v>
      </c>
      <c r="E4" s="8" t="s">
        <v>19</v>
      </c>
      <c r="F4" s="8" t="s">
        <v>20</v>
      </c>
      <c r="G4" s="8" t="s">
        <v>21</v>
      </c>
      <c r="H4" s="8" t="s">
        <v>22</v>
      </c>
      <c r="I4" s="8" t="s">
        <v>23</v>
      </c>
      <c r="J4" s="8" t="s">
        <v>24</v>
      </c>
      <c r="K4" s="8" t="s">
        <v>25</v>
      </c>
      <c r="L4" s="9" t="s">
        <v>26</v>
      </c>
      <c r="M4" s="6">
        <v>8</v>
      </c>
      <c r="N4" s="8" t="s">
        <v>27</v>
      </c>
      <c r="O4" s="6">
        <v>22</v>
      </c>
      <c r="P4" s="8" t="s">
        <v>28</v>
      </c>
    </row>
    <row r="5" spans="1:16" ht="38.25" x14ac:dyDescent="0.45">
      <c r="A5" s="6">
        <v>2</v>
      </c>
      <c r="B5" s="7" t="s">
        <v>29</v>
      </c>
      <c r="C5" s="8" t="s">
        <v>30</v>
      </c>
      <c r="D5" s="8" t="s">
        <v>31</v>
      </c>
      <c r="E5" s="8" t="s">
        <v>32</v>
      </c>
      <c r="F5" s="8" t="s">
        <v>33</v>
      </c>
      <c r="G5" s="8" t="s">
        <v>33</v>
      </c>
      <c r="H5" s="8" t="s">
        <v>34</v>
      </c>
      <c r="I5" s="8" t="s">
        <v>23</v>
      </c>
      <c r="J5" s="8" t="s">
        <v>24</v>
      </c>
      <c r="K5" s="8" t="s">
        <v>25</v>
      </c>
      <c r="L5" s="9" t="s">
        <v>35</v>
      </c>
      <c r="M5" s="6">
        <v>8</v>
      </c>
      <c r="N5" s="8" t="s">
        <v>27</v>
      </c>
      <c r="O5" s="6">
        <v>8</v>
      </c>
      <c r="P5" s="8" t="s">
        <v>36</v>
      </c>
    </row>
    <row r="6" spans="1:16" ht="26.25" x14ac:dyDescent="0.45">
      <c r="A6" s="6">
        <v>3</v>
      </c>
      <c r="B6" s="7" t="s">
        <v>258</v>
      </c>
      <c r="C6" s="8" t="s">
        <v>257</v>
      </c>
      <c r="D6" s="8" t="s">
        <v>37</v>
      </c>
      <c r="E6" s="8" t="s">
        <v>38</v>
      </c>
      <c r="F6" s="8" t="s">
        <v>33</v>
      </c>
      <c r="G6" s="8" t="s">
        <v>33</v>
      </c>
      <c r="H6" s="8" t="s">
        <v>34</v>
      </c>
      <c r="I6" s="8" t="s">
        <v>23</v>
      </c>
      <c r="J6" s="8" t="s">
        <v>24</v>
      </c>
      <c r="K6" s="8" t="s">
        <v>25</v>
      </c>
      <c r="L6" s="10" t="s">
        <v>39</v>
      </c>
      <c r="M6" s="6">
        <v>7</v>
      </c>
      <c r="N6" s="8" t="s">
        <v>27</v>
      </c>
      <c r="O6" s="6">
        <v>5</v>
      </c>
      <c r="P6" s="8" t="s">
        <v>40</v>
      </c>
    </row>
    <row r="7" spans="1:16" x14ac:dyDescent="0.45">
      <c r="A7" s="6">
        <v>4</v>
      </c>
      <c r="B7" s="7" t="s">
        <v>41</v>
      </c>
      <c r="C7" s="8" t="s">
        <v>42</v>
      </c>
      <c r="D7" s="8" t="s">
        <v>43</v>
      </c>
      <c r="E7" s="8" t="s">
        <v>44</v>
      </c>
      <c r="F7" s="8" t="s">
        <v>45</v>
      </c>
      <c r="G7" s="8" t="s">
        <v>21</v>
      </c>
      <c r="H7" s="8" t="s">
        <v>34</v>
      </c>
      <c r="I7" s="8" t="s">
        <v>23</v>
      </c>
      <c r="J7" s="8" t="s">
        <v>24</v>
      </c>
      <c r="K7" s="8" t="s">
        <v>25</v>
      </c>
      <c r="L7" s="11" t="s">
        <v>46</v>
      </c>
      <c r="M7" s="6">
        <v>6</v>
      </c>
      <c r="N7" s="8" t="s">
        <v>27</v>
      </c>
      <c r="O7" s="6">
        <v>4</v>
      </c>
      <c r="P7" s="8" t="s">
        <v>47</v>
      </c>
    </row>
    <row r="8" spans="1:16" ht="25.5" x14ac:dyDescent="0.45">
      <c r="A8" s="6">
        <v>5</v>
      </c>
      <c r="B8" s="7" t="s">
        <v>48</v>
      </c>
      <c r="C8" s="8" t="s">
        <v>49</v>
      </c>
      <c r="D8" s="8" t="s">
        <v>50</v>
      </c>
      <c r="E8" s="8" t="s">
        <v>51</v>
      </c>
      <c r="F8" s="8" t="s">
        <v>33</v>
      </c>
      <c r="G8" s="8" t="s">
        <v>33</v>
      </c>
      <c r="H8" s="8" t="s">
        <v>34</v>
      </c>
      <c r="I8" s="8" t="s">
        <v>23</v>
      </c>
      <c r="J8" s="8" t="s">
        <v>24</v>
      </c>
      <c r="K8" s="8" t="s">
        <v>25</v>
      </c>
      <c r="L8" s="11" t="s">
        <v>46</v>
      </c>
      <c r="M8" s="6">
        <v>6</v>
      </c>
      <c r="N8" s="8" t="s">
        <v>27</v>
      </c>
      <c r="O8" s="6">
        <v>6</v>
      </c>
      <c r="P8" s="8" t="s">
        <v>52</v>
      </c>
    </row>
    <row r="9" spans="1:16" ht="25.5" x14ac:dyDescent="0.45">
      <c r="A9" s="6">
        <v>6</v>
      </c>
      <c r="B9" s="7" t="s">
        <v>53</v>
      </c>
      <c r="C9" s="8" t="s">
        <v>54</v>
      </c>
      <c r="D9" s="8" t="s">
        <v>55</v>
      </c>
      <c r="E9" s="8" t="s">
        <v>56</v>
      </c>
      <c r="F9" s="8" t="s">
        <v>33</v>
      </c>
      <c r="G9" s="8" t="s">
        <v>33</v>
      </c>
      <c r="H9" s="8" t="s">
        <v>34</v>
      </c>
      <c r="I9" s="8" t="s">
        <v>23</v>
      </c>
      <c r="J9" s="8" t="s">
        <v>24</v>
      </c>
      <c r="K9" s="8" t="s">
        <v>25</v>
      </c>
      <c r="L9" s="11" t="s">
        <v>46</v>
      </c>
      <c r="M9" s="6">
        <v>6</v>
      </c>
      <c r="N9" s="8" t="s">
        <v>27</v>
      </c>
      <c r="O9" s="6">
        <v>5</v>
      </c>
      <c r="P9" s="8" t="s">
        <v>57</v>
      </c>
    </row>
    <row r="10" spans="1:16" ht="25.5" x14ac:dyDescent="0.45">
      <c r="A10" s="6">
        <v>7</v>
      </c>
      <c r="B10" s="7" t="s">
        <v>58</v>
      </c>
      <c r="C10" s="8" t="s">
        <v>59</v>
      </c>
      <c r="D10" s="8" t="s">
        <v>60</v>
      </c>
      <c r="E10" s="8" t="s">
        <v>61</v>
      </c>
      <c r="F10" s="8" t="s">
        <v>33</v>
      </c>
      <c r="G10" s="8" t="s">
        <v>33</v>
      </c>
      <c r="H10" s="8" t="s">
        <v>34</v>
      </c>
      <c r="I10" s="8" t="s">
        <v>23</v>
      </c>
      <c r="J10" s="8" t="s">
        <v>24</v>
      </c>
      <c r="K10" s="8" t="s">
        <v>25</v>
      </c>
      <c r="L10" s="11" t="s">
        <v>46</v>
      </c>
      <c r="M10" s="6">
        <v>6</v>
      </c>
      <c r="N10" s="8" t="s">
        <v>62</v>
      </c>
      <c r="O10" s="6">
        <v>2</v>
      </c>
      <c r="P10" s="8" t="s">
        <v>63</v>
      </c>
    </row>
    <row r="11" spans="1:16" x14ac:dyDescent="0.45">
      <c r="A11" s="6">
        <v>8</v>
      </c>
      <c r="B11" s="7" t="s">
        <v>64</v>
      </c>
      <c r="C11" s="8" t="s">
        <v>65</v>
      </c>
      <c r="D11" s="8" t="s">
        <v>66</v>
      </c>
      <c r="E11" s="8" t="s">
        <v>61</v>
      </c>
      <c r="F11" s="8" t="s">
        <v>33</v>
      </c>
      <c r="G11" s="8" t="s">
        <v>33</v>
      </c>
      <c r="H11" s="8" t="s">
        <v>34</v>
      </c>
      <c r="I11" s="8" t="s">
        <v>23</v>
      </c>
      <c r="J11" s="8" t="s">
        <v>24</v>
      </c>
      <c r="K11" s="8" t="s">
        <v>25</v>
      </c>
      <c r="L11" s="11" t="s">
        <v>46</v>
      </c>
      <c r="M11" s="6">
        <v>6</v>
      </c>
      <c r="N11" s="8" t="s">
        <v>27</v>
      </c>
      <c r="O11" s="6">
        <v>4</v>
      </c>
      <c r="P11" s="8" t="s">
        <v>67</v>
      </c>
    </row>
    <row r="12" spans="1:16" x14ac:dyDescent="0.45">
      <c r="A12" s="6">
        <v>9</v>
      </c>
      <c r="B12" s="7" t="s">
        <v>68</v>
      </c>
      <c r="C12" s="8" t="s">
        <v>61</v>
      </c>
      <c r="D12" s="8" t="s">
        <v>69</v>
      </c>
      <c r="E12" s="8" t="s">
        <v>61</v>
      </c>
      <c r="F12" s="8" t="s">
        <v>33</v>
      </c>
      <c r="G12" s="8" t="s">
        <v>33</v>
      </c>
      <c r="H12" s="8" t="s">
        <v>34</v>
      </c>
      <c r="I12" s="8" t="s">
        <v>23</v>
      </c>
      <c r="J12" s="8" t="s">
        <v>24</v>
      </c>
      <c r="K12" s="8" t="s">
        <v>25</v>
      </c>
      <c r="L12" s="11" t="s">
        <v>46</v>
      </c>
      <c r="M12" s="6">
        <v>6</v>
      </c>
      <c r="N12" s="8" t="s">
        <v>27</v>
      </c>
      <c r="O12" s="6">
        <v>3</v>
      </c>
      <c r="P12" s="8" t="s">
        <v>70</v>
      </c>
    </row>
    <row r="13" spans="1:16" ht="25.5" x14ac:dyDescent="0.45">
      <c r="A13" s="6">
        <v>10</v>
      </c>
      <c r="B13" s="7" t="s">
        <v>71</v>
      </c>
      <c r="C13" s="8" t="s">
        <v>72</v>
      </c>
      <c r="D13" s="8" t="s">
        <v>73</v>
      </c>
      <c r="E13" s="8" t="s">
        <v>74</v>
      </c>
      <c r="F13" s="8" t="s">
        <v>33</v>
      </c>
      <c r="G13" s="8" t="s">
        <v>33</v>
      </c>
      <c r="H13" s="8" t="s">
        <v>34</v>
      </c>
      <c r="I13" s="8" t="s">
        <v>23</v>
      </c>
      <c r="J13" s="8" t="s">
        <v>24</v>
      </c>
      <c r="K13" s="8" t="s">
        <v>75</v>
      </c>
      <c r="L13" s="11" t="s">
        <v>46</v>
      </c>
      <c r="M13" s="6">
        <v>6</v>
      </c>
      <c r="N13" s="8" t="s">
        <v>76</v>
      </c>
      <c r="O13" s="6">
        <v>4</v>
      </c>
      <c r="P13" s="8" t="s">
        <v>77</v>
      </c>
    </row>
    <row r="14" spans="1:16" x14ac:dyDescent="0.45">
      <c r="A14" s="6">
        <v>11</v>
      </c>
      <c r="B14" s="7" t="s">
        <v>78</v>
      </c>
      <c r="C14" s="8" t="s">
        <v>61</v>
      </c>
      <c r="D14" s="8" t="s">
        <v>79</v>
      </c>
      <c r="E14" s="8" t="s">
        <v>61</v>
      </c>
      <c r="F14" s="8" t="s">
        <v>33</v>
      </c>
      <c r="G14" s="8" t="s">
        <v>33</v>
      </c>
      <c r="H14" s="8" t="s">
        <v>34</v>
      </c>
      <c r="I14" s="8" t="s">
        <v>23</v>
      </c>
      <c r="J14" s="8" t="s">
        <v>24</v>
      </c>
      <c r="K14" s="8" t="s">
        <v>25</v>
      </c>
      <c r="L14" s="11" t="s">
        <v>46</v>
      </c>
      <c r="M14" s="6">
        <v>6</v>
      </c>
      <c r="N14" s="8" t="s">
        <v>27</v>
      </c>
      <c r="O14" s="6">
        <v>1</v>
      </c>
      <c r="P14" s="8" t="s">
        <v>80</v>
      </c>
    </row>
    <row r="15" spans="1:16" x14ac:dyDescent="0.45">
      <c r="A15" s="6">
        <v>12</v>
      </c>
      <c r="B15" s="7" t="s">
        <v>81</v>
      </c>
      <c r="C15" s="8" t="s">
        <v>82</v>
      </c>
      <c r="D15" s="8" t="s">
        <v>60</v>
      </c>
      <c r="E15" s="8" t="s">
        <v>61</v>
      </c>
      <c r="F15" s="8" t="s">
        <v>33</v>
      </c>
      <c r="G15" s="8" t="s">
        <v>33</v>
      </c>
      <c r="H15" s="8" t="s">
        <v>83</v>
      </c>
      <c r="I15" s="8" t="s">
        <v>84</v>
      </c>
      <c r="J15" s="8" t="s">
        <v>85</v>
      </c>
      <c r="K15" s="8" t="s">
        <v>86</v>
      </c>
      <c r="L15" s="12" t="s">
        <v>87</v>
      </c>
      <c r="M15" s="6">
        <v>4</v>
      </c>
      <c r="N15" s="8" t="s">
        <v>27</v>
      </c>
      <c r="O15" s="6">
        <v>3</v>
      </c>
      <c r="P15" s="8" t="s">
        <v>70</v>
      </c>
    </row>
    <row r="16" spans="1:16" ht="25.5" x14ac:dyDescent="0.45">
      <c r="A16" s="6">
        <v>13</v>
      </c>
      <c r="B16" s="7" t="s">
        <v>88</v>
      </c>
      <c r="C16" s="8" t="s">
        <v>89</v>
      </c>
      <c r="D16" s="8" t="s">
        <v>90</v>
      </c>
      <c r="E16" s="8" t="s">
        <v>91</v>
      </c>
      <c r="F16" s="8" t="s">
        <v>92</v>
      </c>
      <c r="G16" s="8" t="s">
        <v>21</v>
      </c>
      <c r="H16" s="8" t="s">
        <v>93</v>
      </c>
      <c r="I16" s="8" t="s">
        <v>84</v>
      </c>
      <c r="J16" s="8" t="s">
        <v>85</v>
      </c>
      <c r="K16" s="8" t="s">
        <v>25</v>
      </c>
      <c r="L16" s="12" t="s">
        <v>94</v>
      </c>
      <c r="M16" s="6">
        <v>4</v>
      </c>
      <c r="N16" s="8" t="s">
        <v>95</v>
      </c>
      <c r="O16" s="6">
        <v>1</v>
      </c>
      <c r="P16" s="8" t="s">
        <v>80</v>
      </c>
    </row>
    <row r="17" spans="1:16" ht="25.5" x14ac:dyDescent="0.45">
      <c r="A17" s="6">
        <v>14</v>
      </c>
      <c r="B17" s="7" t="s">
        <v>96</v>
      </c>
      <c r="C17" s="8" t="s">
        <v>61</v>
      </c>
      <c r="D17" s="8" t="s">
        <v>97</v>
      </c>
      <c r="E17" s="8" t="s">
        <v>61</v>
      </c>
      <c r="F17" s="8" t="s">
        <v>33</v>
      </c>
      <c r="G17" s="8" t="s">
        <v>33</v>
      </c>
      <c r="H17" s="8" t="s">
        <v>34</v>
      </c>
      <c r="I17" s="8" t="s">
        <v>98</v>
      </c>
      <c r="J17" s="8" t="s">
        <v>99</v>
      </c>
      <c r="K17" s="8" t="s">
        <v>100</v>
      </c>
      <c r="L17" s="12" t="s">
        <v>87</v>
      </c>
      <c r="M17" s="6">
        <v>4</v>
      </c>
      <c r="N17" s="8" t="s">
        <v>27</v>
      </c>
      <c r="O17" s="6">
        <v>4</v>
      </c>
      <c r="P17" s="8" t="s">
        <v>101</v>
      </c>
    </row>
    <row r="18" spans="1:16" x14ac:dyDescent="0.45">
      <c r="A18" s="6">
        <v>15</v>
      </c>
      <c r="B18" s="7" t="s">
        <v>102</v>
      </c>
      <c r="C18" s="8" t="s">
        <v>61</v>
      </c>
      <c r="D18" s="8" t="s">
        <v>69</v>
      </c>
      <c r="E18" s="8" t="s">
        <v>61</v>
      </c>
      <c r="F18" s="8" t="s">
        <v>33</v>
      </c>
      <c r="G18" s="8" t="s">
        <v>33</v>
      </c>
      <c r="H18" s="8" t="s">
        <v>34</v>
      </c>
      <c r="I18" s="8" t="s">
        <v>103</v>
      </c>
      <c r="J18" s="8" t="s">
        <v>103</v>
      </c>
      <c r="K18" s="8" t="s">
        <v>104</v>
      </c>
      <c r="L18" s="12" t="s">
        <v>87</v>
      </c>
      <c r="M18" s="6">
        <v>4</v>
      </c>
      <c r="N18" s="8" t="s">
        <v>27</v>
      </c>
      <c r="O18" s="6">
        <v>1</v>
      </c>
      <c r="P18" s="8" t="s">
        <v>105</v>
      </c>
    </row>
    <row r="19" spans="1:16" x14ac:dyDescent="0.45">
      <c r="A19" s="6">
        <v>16</v>
      </c>
      <c r="B19" s="7" t="s">
        <v>106</v>
      </c>
      <c r="C19" s="8" t="s">
        <v>107</v>
      </c>
      <c r="D19" s="8" t="s">
        <v>108</v>
      </c>
      <c r="E19" s="8" t="s">
        <v>61</v>
      </c>
      <c r="F19" s="8" t="s">
        <v>33</v>
      </c>
      <c r="G19" s="8" t="s">
        <v>33</v>
      </c>
      <c r="H19" s="8" t="s">
        <v>109</v>
      </c>
      <c r="I19" s="8" t="s">
        <v>84</v>
      </c>
      <c r="J19" s="8" t="s">
        <v>85</v>
      </c>
      <c r="K19" s="8" t="s">
        <v>25</v>
      </c>
      <c r="L19" s="12" t="s">
        <v>87</v>
      </c>
      <c r="M19" s="6">
        <v>4</v>
      </c>
      <c r="N19" s="8" t="s">
        <v>27</v>
      </c>
      <c r="O19" s="6">
        <v>2</v>
      </c>
      <c r="P19" s="8" t="s">
        <v>110</v>
      </c>
    </row>
    <row r="20" spans="1:16" x14ac:dyDescent="0.45">
      <c r="A20" s="6">
        <v>17</v>
      </c>
      <c r="B20" s="7" t="s">
        <v>111</v>
      </c>
      <c r="C20" s="8" t="s">
        <v>61</v>
      </c>
      <c r="D20" s="8" t="s">
        <v>112</v>
      </c>
      <c r="E20" s="8" t="s">
        <v>113</v>
      </c>
      <c r="F20" s="8" t="s">
        <v>33</v>
      </c>
      <c r="G20" s="8" t="s">
        <v>33</v>
      </c>
      <c r="H20" s="8" t="s">
        <v>34</v>
      </c>
      <c r="I20" s="8" t="s">
        <v>23</v>
      </c>
      <c r="J20" s="8" t="s">
        <v>24</v>
      </c>
      <c r="K20" s="8" t="s">
        <v>25</v>
      </c>
      <c r="L20" s="12" t="s">
        <v>87</v>
      </c>
      <c r="M20" s="6">
        <v>4</v>
      </c>
      <c r="N20" s="8" t="s">
        <v>27</v>
      </c>
      <c r="O20" s="6">
        <v>1</v>
      </c>
      <c r="P20" s="8" t="s">
        <v>80</v>
      </c>
    </row>
    <row r="21" spans="1:16" ht="25.5" x14ac:dyDescent="0.45">
      <c r="A21" s="6">
        <v>18</v>
      </c>
      <c r="B21" s="7" t="s">
        <v>114</v>
      </c>
      <c r="C21" s="8" t="s">
        <v>115</v>
      </c>
      <c r="D21" s="8" t="s">
        <v>116</v>
      </c>
      <c r="E21" s="8" t="s">
        <v>117</v>
      </c>
      <c r="F21" s="8" t="s">
        <v>118</v>
      </c>
      <c r="G21" s="8" t="s">
        <v>21</v>
      </c>
      <c r="H21" s="8" t="s">
        <v>119</v>
      </c>
      <c r="I21" s="8" t="s">
        <v>120</v>
      </c>
      <c r="J21" s="8" t="s">
        <v>121</v>
      </c>
      <c r="K21" s="8" t="s">
        <v>122</v>
      </c>
      <c r="L21" s="12" t="s">
        <v>123</v>
      </c>
      <c r="M21" s="6">
        <v>4</v>
      </c>
      <c r="N21" s="8" t="s">
        <v>124</v>
      </c>
      <c r="O21" s="6">
        <v>5</v>
      </c>
      <c r="P21" s="8" t="s">
        <v>125</v>
      </c>
    </row>
    <row r="22" spans="1:16" x14ac:dyDescent="0.45">
      <c r="A22" s="6">
        <v>19</v>
      </c>
      <c r="B22" s="7" t="s">
        <v>126</v>
      </c>
      <c r="C22" s="8" t="s">
        <v>127</v>
      </c>
      <c r="D22" s="8" t="s">
        <v>128</v>
      </c>
      <c r="E22" s="8" t="s">
        <v>129</v>
      </c>
      <c r="F22" s="8" t="s">
        <v>130</v>
      </c>
      <c r="G22" s="8" t="s">
        <v>21</v>
      </c>
      <c r="H22" s="8" t="s">
        <v>34</v>
      </c>
      <c r="I22" s="8" t="s">
        <v>131</v>
      </c>
      <c r="J22" s="8" t="s">
        <v>132</v>
      </c>
      <c r="K22" s="8" t="s">
        <v>104</v>
      </c>
      <c r="L22" s="12" t="s">
        <v>133</v>
      </c>
      <c r="M22" s="6">
        <v>4</v>
      </c>
      <c r="N22" s="8" t="s">
        <v>95</v>
      </c>
      <c r="O22" s="6">
        <v>1</v>
      </c>
      <c r="P22" s="8" t="s">
        <v>105</v>
      </c>
    </row>
    <row r="23" spans="1:16" x14ac:dyDescent="0.45">
      <c r="A23" s="6">
        <v>20</v>
      </c>
      <c r="B23" s="7" t="s">
        <v>134</v>
      </c>
      <c r="C23" s="8" t="s">
        <v>135</v>
      </c>
      <c r="D23" s="8" t="s">
        <v>136</v>
      </c>
      <c r="E23" s="8" t="s">
        <v>137</v>
      </c>
      <c r="F23" s="8" t="s">
        <v>138</v>
      </c>
      <c r="G23" s="8" t="s">
        <v>21</v>
      </c>
      <c r="H23" s="8" t="s">
        <v>34</v>
      </c>
      <c r="I23" s="8" t="s">
        <v>139</v>
      </c>
      <c r="J23" s="8" t="s">
        <v>132</v>
      </c>
      <c r="K23" s="8" t="s">
        <v>140</v>
      </c>
      <c r="L23" s="12" t="s">
        <v>133</v>
      </c>
      <c r="M23" s="6">
        <v>4</v>
      </c>
      <c r="N23" s="8" t="s">
        <v>95</v>
      </c>
      <c r="O23" s="6">
        <v>2</v>
      </c>
      <c r="P23" s="8" t="s">
        <v>141</v>
      </c>
    </row>
    <row r="24" spans="1:16" x14ac:dyDescent="0.45">
      <c r="A24" s="6">
        <v>21</v>
      </c>
      <c r="B24" s="7" t="s">
        <v>142</v>
      </c>
      <c r="C24" s="8" t="s">
        <v>143</v>
      </c>
      <c r="D24" s="8" t="s">
        <v>144</v>
      </c>
      <c r="E24" s="8" t="s">
        <v>61</v>
      </c>
      <c r="F24" s="8" t="s">
        <v>145</v>
      </c>
      <c r="G24" s="8" t="s">
        <v>145</v>
      </c>
      <c r="H24" s="8" t="s">
        <v>34</v>
      </c>
      <c r="I24" s="8" t="s">
        <v>23</v>
      </c>
      <c r="J24" s="8" t="s">
        <v>24</v>
      </c>
      <c r="K24" s="8" t="s">
        <v>25</v>
      </c>
      <c r="L24" s="12" t="s">
        <v>133</v>
      </c>
      <c r="M24" s="6">
        <v>4</v>
      </c>
      <c r="N24" s="8" t="s">
        <v>95</v>
      </c>
      <c r="O24" s="6">
        <v>1</v>
      </c>
      <c r="P24" s="8" t="s">
        <v>105</v>
      </c>
    </row>
    <row r="25" spans="1:16" x14ac:dyDescent="0.45">
      <c r="A25" s="6">
        <v>22</v>
      </c>
      <c r="B25" s="7" t="s">
        <v>146</v>
      </c>
      <c r="C25" s="8" t="s">
        <v>61</v>
      </c>
      <c r="D25" s="8" t="s">
        <v>147</v>
      </c>
      <c r="E25" s="8" t="s">
        <v>61</v>
      </c>
      <c r="F25" s="8" t="s">
        <v>145</v>
      </c>
      <c r="G25" s="8" t="s">
        <v>145</v>
      </c>
      <c r="H25" s="8" t="s">
        <v>148</v>
      </c>
      <c r="I25" s="8" t="s">
        <v>149</v>
      </c>
      <c r="J25" s="8" t="s">
        <v>150</v>
      </c>
      <c r="K25" s="8" t="s">
        <v>104</v>
      </c>
      <c r="L25" s="12" t="s">
        <v>151</v>
      </c>
      <c r="M25" s="6">
        <v>4</v>
      </c>
      <c r="N25" s="8" t="s">
        <v>95</v>
      </c>
      <c r="O25" s="6">
        <v>1</v>
      </c>
      <c r="P25" s="8" t="s">
        <v>105</v>
      </c>
    </row>
    <row r="26" spans="1:16" x14ac:dyDescent="0.45">
      <c r="A26" s="6">
        <v>23</v>
      </c>
      <c r="B26" s="7" t="s">
        <v>152</v>
      </c>
      <c r="C26" s="8" t="s">
        <v>153</v>
      </c>
      <c r="D26" s="8" t="s">
        <v>154</v>
      </c>
      <c r="E26" s="8" t="s">
        <v>61</v>
      </c>
      <c r="F26" s="8" t="s">
        <v>145</v>
      </c>
      <c r="G26" s="8" t="s">
        <v>145</v>
      </c>
      <c r="H26" s="8" t="s">
        <v>109</v>
      </c>
      <c r="I26" s="8" t="s">
        <v>84</v>
      </c>
      <c r="J26" s="8" t="s">
        <v>85</v>
      </c>
      <c r="K26" s="8" t="s">
        <v>25</v>
      </c>
      <c r="L26" s="13" t="s">
        <v>155</v>
      </c>
      <c r="M26" s="6">
        <v>3</v>
      </c>
      <c r="N26" s="8" t="s">
        <v>27</v>
      </c>
      <c r="O26" s="6">
        <v>5</v>
      </c>
      <c r="P26" s="8" t="s">
        <v>156</v>
      </c>
    </row>
    <row r="27" spans="1:16" x14ac:dyDescent="0.45">
      <c r="A27" s="6">
        <v>24</v>
      </c>
      <c r="B27" s="7" t="s">
        <v>157</v>
      </c>
      <c r="C27" s="8" t="s">
        <v>61</v>
      </c>
      <c r="D27" s="8" t="s">
        <v>154</v>
      </c>
      <c r="E27" s="8" t="s">
        <v>61</v>
      </c>
      <c r="F27" s="8" t="s">
        <v>145</v>
      </c>
      <c r="G27" s="8" t="s">
        <v>145</v>
      </c>
      <c r="H27" s="8" t="s">
        <v>93</v>
      </c>
      <c r="I27" s="8" t="s">
        <v>84</v>
      </c>
      <c r="J27" s="8" t="s">
        <v>85</v>
      </c>
      <c r="K27" s="8" t="s">
        <v>86</v>
      </c>
      <c r="L27" s="13" t="s">
        <v>155</v>
      </c>
      <c r="M27" s="6">
        <v>3</v>
      </c>
      <c r="N27" s="8" t="s">
        <v>27</v>
      </c>
      <c r="O27" s="6">
        <v>3</v>
      </c>
      <c r="P27" s="8" t="s">
        <v>158</v>
      </c>
    </row>
    <row r="28" spans="1:16" ht="25.5" x14ac:dyDescent="0.45">
      <c r="A28" s="6">
        <v>25</v>
      </c>
      <c r="B28" s="7" t="s">
        <v>159</v>
      </c>
      <c r="C28" s="8" t="s">
        <v>160</v>
      </c>
      <c r="D28" s="8" t="s">
        <v>161</v>
      </c>
      <c r="E28" s="8" t="s">
        <v>162</v>
      </c>
      <c r="F28" s="8" t="s">
        <v>45</v>
      </c>
      <c r="G28" s="8" t="s">
        <v>21</v>
      </c>
      <c r="H28" s="8" t="s">
        <v>163</v>
      </c>
      <c r="I28" s="8" t="s">
        <v>84</v>
      </c>
      <c r="J28" s="8" t="s">
        <v>85</v>
      </c>
      <c r="K28" s="8" t="s">
        <v>25</v>
      </c>
      <c r="L28" s="13" t="s">
        <v>164</v>
      </c>
      <c r="M28" s="6">
        <v>2</v>
      </c>
      <c r="N28" s="8" t="s">
        <v>27</v>
      </c>
      <c r="O28" s="6">
        <v>2</v>
      </c>
      <c r="P28" s="8" t="s">
        <v>165</v>
      </c>
    </row>
    <row r="29" spans="1:16" x14ac:dyDescent="0.45">
      <c r="A29" s="6">
        <v>26</v>
      </c>
      <c r="B29" s="7" t="s">
        <v>166</v>
      </c>
      <c r="C29" s="8" t="s">
        <v>167</v>
      </c>
      <c r="D29" s="8" t="s">
        <v>168</v>
      </c>
      <c r="E29" s="8" t="s">
        <v>61</v>
      </c>
      <c r="F29" s="8" t="s">
        <v>33</v>
      </c>
      <c r="G29" s="8" t="s">
        <v>33</v>
      </c>
      <c r="H29" s="8" t="s">
        <v>163</v>
      </c>
      <c r="I29" s="8" t="s">
        <v>84</v>
      </c>
      <c r="J29" s="8" t="s">
        <v>85</v>
      </c>
      <c r="K29" s="8" t="s">
        <v>25</v>
      </c>
      <c r="L29" s="13" t="s">
        <v>169</v>
      </c>
      <c r="M29" s="6">
        <v>2</v>
      </c>
      <c r="N29" s="8" t="s">
        <v>27</v>
      </c>
      <c r="O29" s="6">
        <v>2</v>
      </c>
      <c r="P29" s="8" t="s">
        <v>165</v>
      </c>
    </row>
    <row r="30" spans="1:16" x14ac:dyDescent="0.45">
      <c r="A30" s="6">
        <v>27</v>
      </c>
      <c r="B30" s="7" t="s">
        <v>170</v>
      </c>
      <c r="C30" s="8" t="s">
        <v>61</v>
      </c>
      <c r="D30" s="8" t="s">
        <v>171</v>
      </c>
      <c r="E30" s="8" t="s">
        <v>172</v>
      </c>
      <c r="F30" s="8" t="s">
        <v>33</v>
      </c>
      <c r="G30" s="8" t="s">
        <v>33</v>
      </c>
      <c r="H30" s="8" t="s">
        <v>34</v>
      </c>
      <c r="I30" s="8" t="s">
        <v>23</v>
      </c>
      <c r="J30" s="8" t="s">
        <v>173</v>
      </c>
      <c r="K30" s="8" t="s">
        <v>25</v>
      </c>
      <c r="L30" s="13" t="s">
        <v>169</v>
      </c>
      <c r="M30" s="6">
        <v>2</v>
      </c>
      <c r="N30" s="8" t="s">
        <v>27</v>
      </c>
      <c r="O30" s="6">
        <v>1</v>
      </c>
      <c r="P30" s="8" t="s">
        <v>80</v>
      </c>
    </row>
    <row r="31" spans="1:16" x14ac:dyDescent="0.45">
      <c r="A31" s="6">
        <v>28</v>
      </c>
      <c r="B31" s="7" t="s">
        <v>174</v>
      </c>
      <c r="C31" s="8" t="s">
        <v>61</v>
      </c>
      <c r="D31" s="8" t="s">
        <v>175</v>
      </c>
      <c r="E31" s="8" t="s">
        <v>61</v>
      </c>
      <c r="F31" s="8" t="s">
        <v>33</v>
      </c>
      <c r="G31" s="8" t="s">
        <v>33</v>
      </c>
      <c r="H31" s="8" t="s">
        <v>34</v>
      </c>
      <c r="I31" s="8" t="s">
        <v>23</v>
      </c>
      <c r="J31" s="8" t="s">
        <v>173</v>
      </c>
      <c r="K31" s="8" t="s">
        <v>25</v>
      </c>
      <c r="L31" s="13" t="s">
        <v>169</v>
      </c>
      <c r="M31" s="6">
        <v>2</v>
      </c>
      <c r="N31" s="8" t="s">
        <v>27</v>
      </c>
      <c r="O31" s="6">
        <v>1</v>
      </c>
      <c r="P31" s="8" t="s">
        <v>80</v>
      </c>
    </row>
    <row r="32" spans="1:16" ht="25.5" x14ac:dyDescent="0.45">
      <c r="A32" s="6">
        <v>29</v>
      </c>
      <c r="B32" s="7" t="s">
        <v>176</v>
      </c>
      <c r="C32" s="8" t="s">
        <v>177</v>
      </c>
      <c r="D32" s="8" t="s">
        <v>178</v>
      </c>
      <c r="E32" s="8" t="s">
        <v>61</v>
      </c>
      <c r="F32" s="8" t="s">
        <v>33</v>
      </c>
      <c r="G32" s="8" t="s">
        <v>33</v>
      </c>
      <c r="H32" s="8" t="s">
        <v>179</v>
      </c>
      <c r="I32" s="8" t="s">
        <v>180</v>
      </c>
      <c r="J32" s="8" t="s">
        <v>103</v>
      </c>
      <c r="K32" s="8" t="s">
        <v>86</v>
      </c>
      <c r="L32" s="14" t="s">
        <v>181</v>
      </c>
      <c r="M32" s="6">
        <v>1</v>
      </c>
      <c r="N32" s="8" t="s">
        <v>27</v>
      </c>
      <c r="O32" s="6">
        <v>1</v>
      </c>
      <c r="P32" s="8" t="s">
        <v>182</v>
      </c>
    </row>
    <row r="33" spans="1:16" ht="25.5" x14ac:dyDescent="0.45">
      <c r="A33" s="6">
        <v>30</v>
      </c>
      <c r="B33" s="7" t="s">
        <v>183</v>
      </c>
      <c r="C33" s="8" t="s">
        <v>184</v>
      </c>
      <c r="D33" s="8" t="s">
        <v>185</v>
      </c>
      <c r="E33" s="8" t="s">
        <v>61</v>
      </c>
      <c r="F33" s="8" t="s">
        <v>33</v>
      </c>
      <c r="G33" s="8" t="s">
        <v>33</v>
      </c>
      <c r="H33" s="8" t="s">
        <v>186</v>
      </c>
      <c r="I33" s="8" t="s">
        <v>187</v>
      </c>
      <c r="J33" s="8" t="s">
        <v>85</v>
      </c>
      <c r="K33" s="8" t="s">
        <v>86</v>
      </c>
      <c r="L33" s="14" t="s">
        <v>181</v>
      </c>
      <c r="M33" s="6">
        <v>1</v>
      </c>
      <c r="N33" s="8" t="s">
        <v>27</v>
      </c>
      <c r="O33" s="6">
        <v>1</v>
      </c>
      <c r="P33" s="8" t="s">
        <v>80</v>
      </c>
    </row>
    <row r="34" spans="1:16" x14ac:dyDescent="0.45">
      <c r="A34" s="6">
        <v>31</v>
      </c>
      <c r="B34" s="7" t="s">
        <v>188</v>
      </c>
      <c r="C34" s="8" t="s">
        <v>61</v>
      </c>
      <c r="D34" s="8" t="s">
        <v>168</v>
      </c>
      <c r="E34" s="8" t="s">
        <v>61</v>
      </c>
      <c r="F34" s="8" t="s">
        <v>33</v>
      </c>
      <c r="G34" s="8" t="s">
        <v>33</v>
      </c>
      <c r="H34" s="8" t="s">
        <v>189</v>
      </c>
      <c r="I34" s="8" t="s">
        <v>84</v>
      </c>
      <c r="J34" s="8" t="s">
        <v>85</v>
      </c>
      <c r="K34" s="8" t="s">
        <v>86</v>
      </c>
      <c r="L34" s="14" t="s">
        <v>181</v>
      </c>
      <c r="M34" s="6">
        <v>1</v>
      </c>
      <c r="N34" s="8" t="s">
        <v>27</v>
      </c>
      <c r="O34" s="6">
        <v>1</v>
      </c>
      <c r="P34" s="8" t="s">
        <v>80</v>
      </c>
    </row>
    <row r="35" spans="1:16" x14ac:dyDescent="0.45">
      <c r="A35" s="6">
        <v>32</v>
      </c>
      <c r="B35" s="7" t="s">
        <v>190</v>
      </c>
      <c r="C35" s="8" t="s">
        <v>61</v>
      </c>
      <c r="D35" s="8" t="s">
        <v>191</v>
      </c>
      <c r="E35" s="8" t="s">
        <v>61</v>
      </c>
      <c r="F35" s="8" t="s">
        <v>192</v>
      </c>
      <c r="G35" s="8" t="s">
        <v>192</v>
      </c>
      <c r="H35" s="8" t="s">
        <v>93</v>
      </c>
      <c r="I35" s="8" t="s">
        <v>84</v>
      </c>
      <c r="J35" s="8" t="s">
        <v>85</v>
      </c>
      <c r="K35" s="8" t="s">
        <v>86</v>
      </c>
      <c r="L35" s="14" t="s">
        <v>181</v>
      </c>
      <c r="M35" s="6">
        <v>1</v>
      </c>
      <c r="N35" s="8" t="s">
        <v>27</v>
      </c>
      <c r="O35" s="6">
        <v>1</v>
      </c>
      <c r="P35" s="8" t="s">
        <v>80</v>
      </c>
    </row>
    <row r="36" spans="1:16" ht="26.25" x14ac:dyDescent="0.45">
      <c r="A36" s="6">
        <v>33</v>
      </c>
      <c r="B36" s="7" t="s">
        <v>193</v>
      </c>
      <c r="C36" s="8" t="s">
        <v>61</v>
      </c>
      <c r="D36" s="8" t="s">
        <v>194</v>
      </c>
      <c r="E36" s="8" t="s">
        <v>61</v>
      </c>
      <c r="F36" s="8" t="s">
        <v>33</v>
      </c>
      <c r="G36" s="8" t="s">
        <v>33</v>
      </c>
      <c r="H36" s="8" t="s">
        <v>163</v>
      </c>
      <c r="I36" s="8" t="s">
        <v>23</v>
      </c>
      <c r="J36" s="8" t="s">
        <v>85</v>
      </c>
      <c r="K36" s="8" t="s">
        <v>86</v>
      </c>
      <c r="L36" s="14" t="s">
        <v>181</v>
      </c>
      <c r="M36" s="6">
        <v>1</v>
      </c>
      <c r="N36" s="8" t="s">
        <v>27</v>
      </c>
      <c r="O36" s="6">
        <v>1</v>
      </c>
      <c r="P36" s="8" t="s">
        <v>165</v>
      </c>
    </row>
    <row r="37" spans="1:16" x14ac:dyDescent="0.45">
      <c r="A37" s="6">
        <v>34</v>
      </c>
      <c r="B37" s="7" t="s">
        <v>195</v>
      </c>
      <c r="C37" s="8" t="s">
        <v>61</v>
      </c>
      <c r="D37" s="8" t="s">
        <v>196</v>
      </c>
      <c r="E37" s="8" t="s">
        <v>61</v>
      </c>
      <c r="F37" s="8" t="s">
        <v>197</v>
      </c>
      <c r="G37" s="8" t="s">
        <v>198</v>
      </c>
      <c r="H37" s="8" t="s">
        <v>34</v>
      </c>
      <c r="I37" s="8" t="s">
        <v>23</v>
      </c>
      <c r="J37" s="8" t="s">
        <v>173</v>
      </c>
      <c r="K37" s="8" t="s">
        <v>86</v>
      </c>
      <c r="L37" s="14" t="s">
        <v>181</v>
      </c>
      <c r="M37" s="6">
        <v>1</v>
      </c>
      <c r="N37" s="8" t="s">
        <v>27</v>
      </c>
      <c r="O37" s="6">
        <v>1</v>
      </c>
      <c r="P37" s="8" t="s">
        <v>80</v>
      </c>
    </row>
    <row r="38" spans="1:16" ht="26.25" x14ac:dyDescent="0.45">
      <c r="A38" s="6">
        <v>35</v>
      </c>
      <c r="B38" s="7" t="s">
        <v>199</v>
      </c>
      <c r="C38" s="8" t="s">
        <v>200</v>
      </c>
      <c r="D38" s="8" t="s">
        <v>201</v>
      </c>
      <c r="E38" s="8" t="s">
        <v>61</v>
      </c>
      <c r="F38" s="8" t="s">
        <v>202</v>
      </c>
      <c r="G38" s="8" t="s">
        <v>202</v>
      </c>
      <c r="H38" s="8" t="s">
        <v>34</v>
      </c>
      <c r="I38" s="8" t="s">
        <v>23</v>
      </c>
      <c r="J38" s="8" t="s">
        <v>173</v>
      </c>
      <c r="K38" s="8" t="s">
        <v>25</v>
      </c>
      <c r="L38" s="14" t="s">
        <v>181</v>
      </c>
      <c r="M38" s="6">
        <v>1</v>
      </c>
      <c r="N38" s="8" t="s">
        <v>27</v>
      </c>
      <c r="O38" s="6">
        <v>1</v>
      </c>
      <c r="P38" s="8" t="s">
        <v>86</v>
      </c>
    </row>
    <row r="39" spans="1:16" ht="26.25" x14ac:dyDescent="0.45">
      <c r="A39" s="6">
        <v>36</v>
      </c>
      <c r="B39" s="7" t="s">
        <v>203</v>
      </c>
      <c r="C39" s="8" t="s">
        <v>61</v>
      </c>
      <c r="D39" s="8" t="s">
        <v>204</v>
      </c>
      <c r="E39" s="8" t="s">
        <v>205</v>
      </c>
      <c r="F39" s="8" t="s">
        <v>206</v>
      </c>
      <c r="G39" s="8" t="s">
        <v>21</v>
      </c>
      <c r="H39" s="8" t="s">
        <v>34</v>
      </c>
      <c r="I39" s="8" t="s">
        <v>23</v>
      </c>
      <c r="J39" s="8" t="s">
        <v>173</v>
      </c>
      <c r="K39" s="8" t="s">
        <v>25</v>
      </c>
      <c r="L39" s="14" t="s">
        <v>181</v>
      </c>
      <c r="M39" s="6">
        <v>1</v>
      </c>
      <c r="N39" s="8" t="s">
        <v>27</v>
      </c>
      <c r="O39" s="6">
        <v>1</v>
      </c>
      <c r="P39" s="8" t="s">
        <v>86</v>
      </c>
    </row>
    <row r="40" spans="1:16" x14ac:dyDescent="0.45">
      <c r="A40" s="6">
        <v>37</v>
      </c>
      <c r="B40" s="7" t="s">
        <v>207</v>
      </c>
      <c r="C40" s="8" t="s">
        <v>208</v>
      </c>
      <c r="D40" s="8" t="s">
        <v>209</v>
      </c>
      <c r="E40" s="8" t="s">
        <v>61</v>
      </c>
      <c r="F40" s="8" t="s">
        <v>210</v>
      </c>
      <c r="G40" s="8" t="s">
        <v>21</v>
      </c>
      <c r="H40" s="8" t="s">
        <v>34</v>
      </c>
      <c r="I40" s="8" t="s">
        <v>23</v>
      </c>
      <c r="J40" s="8" t="s">
        <v>24</v>
      </c>
      <c r="K40" s="8" t="s">
        <v>86</v>
      </c>
      <c r="L40" s="14" t="s">
        <v>211</v>
      </c>
      <c r="M40" s="6">
        <v>1</v>
      </c>
      <c r="N40" s="8" t="s">
        <v>124</v>
      </c>
      <c r="O40" s="6">
        <v>0</v>
      </c>
      <c r="P40" s="8" t="s">
        <v>212</v>
      </c>
    </row>
    <row r="41" spans="1:16" ht="25.5" x14ac:dyDescent="0.45">
      <c r="A41" s="6">
        <v>38</v>
      </c>
      <c r="B41" s="7" t="s">
        <v>213</v>
      </c>
      <c r="C41" s="8" t="s">
        <v>214</v>
      </c>
      <c r="D41" s="8" t="s">
        <v>215</v>
      </c>
      <c r="E41" s="8" t="s">
        <v>61</v>
      </c>
      <c r="F41" s="8" t="s">
        <v>202</v>
      </c>
      <c r="G41" s="8" t="s">
        <v>202</v>
      </c>
      <c r="H41" s="8" t="s">
        <v>216</v>
      </c>
      <c r="I41" s="8" t="s">
        <v>98</v>
      </c>
      <c r="J41" s="8" t="s">
        <v>99</v>
      </c>
      <c r="K41" s="8" t="s">
        <v>86</v>
      </c>
      <c r="L41" s="14" t="s">
        <v>217</v>
      </c>
      <c r="M41" s="6">
        <v>1</v>
      </c>
      <c r="N41" s="8" t="s">
        <v>27</v>
      </c>
      <c r="O41" s="6">
        <v>0</v>
      </c>
      <c r="P41" s="8" t="s">
        <v>212</v>
      </c>
    </row>
    <row r="42" spans="1:16" x14ac:dyDescent="0.45">
      <c r="A42" s="6">
        <v>39</v>
      </c>
      <c r="B42" s="7" t="s">
        <v>218</v>
      </c>
      <c r="C42" s="8" t="s">
        <v>219</v>
      </c>
      <c r="D42" s="8" t="s">
        <v>220</v>
      </c>
      <c r="E42" s="8" t="s">
        <v>61</v>
      </c>
      <c r="F42" s="8" t="s">
        <v>145</v>
      </c>
      <c r="G42" s="8" t="s">
        <v>145</v>
      </c>
      <c r="H42" s="8" t="s">
        <v>221</v>
      </c>
      <c r="I42" s="8" t="s">
        <v>222</v>
      </c>
      <c r="J42" s="8" t="s">
        <v>223</v>
      </c>
      <c r="K42" s="8" t="s">
        <v>86</v>
      </c>
      <c r="L42" s="14" t="s">
        <v>217</v>
      </c>
      <c r="M42" s="6">
        <v>1</v>
      </c>
      <c r="N42" s="8" t="s">
        <v>27</v>
      </c>
      <c r="O42" s="6">
        <v>0</v>
      </c>
      <c r="P42" s="8" t="s">
        <v>212</v>
      </c>
    </row>
    <row r="43" spans="1:16" ht="25.5" x14ac:dyDescent="0.45">
      <c r="A43" s="6">
        <v>40</v>
      </c>
      <c r="B43" s="7" t="s">
        <v>224</v>
      </c>
      <c r="C43" s="8" t="s">
        <v>61</v>
      </c>
      <c r="D43" s="8" t="s">
        <v>225</v>
      </c>
      <c r="E43" s="8" t="s">
        <v>226</v>
      </c>
      <c r="F43" s="8" t="s">
        <v>227</v>
      </c>
      <c r="G43" s="8" t="s">
        <v>198</v>
      </c>
      <c r="H43" s="8" t="s">
        <v>34</v>
      </c>
      <c r="I43" s="8" t="s">
        <v>23</v>
      </c>
      <c r="J43" s="8" t="s">
        <v>173</v>
      </c>
      <c r="K43" s="8" t="s">
        <v>25</v>
      </c>
      <c r="L43" s="15" t="s">
        <v>228</v>
      </c>
      <c r="M43" s="6">
        <v>0</v>
      </c>
      <c r="N43" s="8" t="s">
        <v>27</v>
      </c>
      <c r="O43" s="6">
        <v>1</v>
      </c>
      <c r="P43" s="8" t="s">
        <v>86</v>
      </c>
    </row>
    <row r="44" spans="1:16" x14ac:dyDescent="0.45">
      <c r="A44" s="6">
        <v>41</v>
      </c>
      <c r="B44" s="7" t="s">
        <v>229</v>
      </c>
      <c r="C44" s="8" t="s">
        <v>61</v>
      </c>
      <c r="D44" s="8" t="s">
        <v>230</v>
      </c>
      <c r="E44" s="8" t="s">
        <v>231</v>
      </c>
      <c r="F44" s="8" t="s">
        <v>33</v>
      </c>
      <c r="G44" s="8" t="s">
        <v>33</v>
      </c>
      <c r="H44" s="8" t="s">
        <v>34</v>
      </c>
      <c r="I44" s="8" t="s">
        <v>23</v>
      </c>
      <c r="J44" s="8" t="s">
        <v>173</v>
      </c>
      <c r="K44" s="8" t="s">
        <v>25</v>
      </c>
      <c r="L44" s="15" t="s">
        <v>228</v>
      </c>
      <c r="M44" s="6">
        <v>0</v>
      </c>
      <c r="N44" s="8" t="s">
        <v>27</v>
      </c>
      <c r="O44" s="6">
        <v>1</v>
      </c>
      <c r="P44" s="8" t="s">
        <v>86</v>
      </c>
    </row>
    <row r="45" spans="1:16" ht="26.25" x14ac:dyDescent="0.45">
      <c r="A45" s="6">
        <v>42</v>
      </c>
      <c r="B45" s="7" t="s">
        <v>232</v>
      </c>
      <c r="C45" s="8" t="s">
        <v>61</v>
      </c>
      <c r="D45" s="8" t="s">
        <v>233</v>
      </c>
      <c r="E45" s="8" t="s">
        <v>61</v>
      </c>
      <c r="F45" s="8" t="s">
        <v>202</v>
      </c>
      <c r="G45" s="8" t="s">
        <v>202</v>
      </c>
      <c r="H45" s="8" t="s">
        <v>34</v>
      </c>
      <c r="I45" s="8" t="s">
        <v>23</v>
      </c>
      <c r="J45" s="8" t="s">
        <v>173</v>
      </c>
      <c r="K45" s="8" t="s">
        <v>25</v>
      </c>
      <c r="L45" s="15" t="s">
        <v>228</v>
      </c>
      <c r="M45" s="6">
        <v>0</v>
      </c>
      <c r="N45" s="8" t="s">
        <v>27</v>
      </c>
      <c r="O45" s="6">
        <v>1</v>
      </c>
      <c r="P45" s="8" t="s">
        <v>86</v>
      </c>
    </row>
    <row r="46" spans="1:16" x14ac:dyDescent="0.45">
      <c r="A46" s="6">
        <v>43</v>
      </c>
      <c r="B46" s="7" t="s">
        <v>234</v>
      </c>
      <c r="C46" s="8" t="s">
        <v>61</v>
      </c>
      <c r="D46" s="8" t="s">
        <v>235</v>
      </c>
      <c r="E46" s="8" t="s">
        <v>61</v>
      </c>
      <c r="F46" s="8" t="s">
        <v>145</v>
      </c>
      <c r="G46" s="8" t="s">
        <v>145</v>
      </c>
      <c r="H46" s="8" t="s">
        <v>34</v>
      </c>
      <c r="I46" s="8" t="s">
        <v>23</v>
      </c>
      <c r="J46" s="8" t="s">
        <v>173</v>
      </c>
      <c r="K46" s="8" t="s">
        <v>25</v>
      </c>
      <c r="L46" s="15" t="s">
        <v>228</v>
      </c>
      <c r="M46" s="6">
        <v>0</v>
      </c>
      <c r="N46" s="8" t="s">
        <v>27</v>
      </c>
      <c r="O46" s="6">
        <v>1</v>
      </c>
      <c r="P46" s="8" t="s">
        <v>86</v>
      </c>
    </row>
    <row r="47" spans="1:16" ht="25.5" x14ac:dyDescent="0.45">
      <c r="A47" s="6">
        <v>44</v>
      </c>
      <c r="B47" s="7" t="s">
        <v>236</v>
      </c>
      <c r="C47" s="8" t="s">
        <v>237</v>
      </c>
      <c r="D47" s="8" t="s">
        <v>238</v>
      </c>
      <c r="E47" s="8" t="s">
        <v>61</v>
      </c>
      <c r="F47" s="8" t="s">
        <v>33</v>
      </c>
      <c r="G47" s="8" t="s">
        <v>33</v>
      </c>
      <c r="H47" s="8" t="s">
        <v>239</v>
      </c>
      <c r="I47" s="8" t="s">
        <v>240</v>
      </c>
      <c r="J47" s="8" t="s">
        <v>240</v>
      </c>
      <c r="K47" s="8" t="s">
        <v>86</v>
      </c>
      <c r="L47" s="15" t="s">
        <v>228</v>
      </c>
      <c r="M47" s="6">
        <v>0</v>
      </c>
      <c r="N47" s="8" t="s">
        <v>241</v>
      </c>
      <c r="O47" s="6">
        <v>0</v>
      </c>
      <c r="P47" s="8" t="s">
        <v>212</v>
      </c>
    </row>
  </sheetData>
  <autoFilter ref="A3:P47" xr:uid="{00000000-0009-0000-0000-000000000000}"/>
  <pageMargins left="0.75" right="0.75" top="1" bottom="1" header="0.511811023622047" footer="0.511811023622047"/>
  <pageSetup fitToHeight="0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C40"/>
  <sheetViews>
    <sheetView showGridLines="0" zoomScaleNormal="100" workbookViewId="0">
      <selection activeCell="A3" sqref="A3"/>
    </sheetView>
  </sheetViews>
  <sheetFormatPr defaultColWidth="8.6640625" defaultRowHeight="14.25" x14ac:dyDescent="0.45"/>
  <cols>
    <col min="1" max="1" width="44" customWidth="1"/>
    <col min="2" max="2" width="14" customWidth="1"/>
    <col min="3" max="3" width="86" customWidth="1"/>
  </cols>
  <sheetData>
    <row r="1" spans="1:3" ht="18.75" x14ac:dyDescent="0.5">
      <c r="A1" s="16" t="s">
        <v>243</v>
      </c>
    </row>
    <row r="2" spans="1:3" x14ac:dyDescent="0.45">
      <c r="A2" s="2" t="s">
        <v>244</v>
      </c>
    </row>
    <row r="4" spans="1:3" ht="17.649999999999999" x14ac:dyDescent="0.45">
      <c r="A4" s="17" t="s">
        <v>245</v>
      </c>
      <c r="B4" s="18">
        <f>COUNTA('IL-4R Landscape'!$B$4:$B$47)</f>
        <v>44</v>
      </c>
      <c r="C4" s="8" t="s">
        <v>246</v>
      </c>
    </row>
    <row r="6" spans="1:3" ht="15.4" x14ac:dyDescent="0.45">
      <c r="A6" s="19" t="s">
        <v>247</v>
      </c>
    </row>
    <row r="7" spans="1:3" x14ac:dyDescent="0.45">
      <c r="A7" s="3" t="s">
        <v>242</v>
      </c>
      <c r="B7" s="3" t="s">
        <v>248</v>
      </c>
      <c r="C7" s="3" t="s">
        <v>249</v>
      </c>
    </row>
    <row r="8" spans="1:3" x14ac:dyDescent="0.45">
      <c r="A8" s="8" t="s">
        <v>250</v>
      </c>
      <c r="B8" s="20">
        <f>COUNTIF('IL-4R Landscape'!$M$4:$M$47,8)</f>
        <v>2</v>
      </c>
      <c r="C8" s="21">
        <f t="shared" ref="C8:C15" si="0">B8/$B$4</f>
        <v>4.5454545454545456E-2</v>
      </c>
    </row>
    <row r="9" spans="1:3" x14ac:dyDescent="0.45">
      <c r="A9" s="8" t="s">
        <v>251</v>
      </c>
      <c r="B9" s="20">
        <f>COUNTIF('IL-4R Landscape'!$M$4:$M$47,7)</f>
        <v>1</v>
      </c>
      <c r="C9" s="21">
        <f t="shared" si="0"/>
        <v>2.2727272727272728E-2</v>
      </c>
    </row>
    <row r="10" spans="1:3" x14ac:dyDescent="0.45">
      <c r="A10" s="8" t="s">
        <v>46</v>
      </c>
      <c r="B10" s="20">
        <f>COUNTIF('IL-4R Landscape'!$M$4:$M$47,6)</f>
        <v>8</v>
      </c>
      <c r="C10" s="21">
        <f t="shared" si="0"/>
        <v>0.18181818181818182</v>
      </c>
    </row>
    <row r="11" spans="1:3" x14ac:dyDescent="0.45">
      <c r="A11" s="8" t="s">
        <v>87</v>
      </c>
      <c r="B11" s="20">
        <f>COUNTIF('IL-4R Landscape'!$M$4:$M$47,4)</f>
        <v>11</v>
      </c>
      <c r="C11" s="21">
        <f t="shared" si="0"/>
        <v>0.25</v>
      </c>
    </row>
    <row r="12" spans="1:3" x14ac:dyDescent="0.45">
      <c r="A12" s="8" t="s">
        <v>155</v>
      </c>
      <c r="B12" s="20">
        <f>COUNTIF('IL-4R Landscape'!$M$4:$M$47,3)</f>
        <v>2</v>
      </c>
      <c r="C12" s="21">
        <f t="shared" si="0"/>
        <v>4.5454545454545456E-2</v>
      </c>
    </row>
    <row r="13" spans="1:3" x14ac:dyDescent="0.45">
      <c r="A13" s="8" t="s">
        <v>169</v>
      </c>
      <c r="B13" s="20">
        <f>COUNTIF('IL-4R Landscape'!$M$4:$M$47,2)</f>
        <v>4</v>
      </c>
      <c r="C13" s="21">
        <f t="shared" si="0"/>
        <v>9.0909090909090912E-2</v>
      </c>
    </row>
    <row r="14" spans="1:3" x14ac:dyDescent="0.45">
      <c r="A14" s="8" t="s">
        <v>181</v>
      </c>
      <c r="B14" s="20">
        <f>COUNTIF('IL-4R Landscape'!$M$4:$M$47,1)</f>
        <v>11</v>
      </c>
      <c r="C14" s="21">
        <f t="shared" si="0"/>
        <v>0.25</v>
      </c>
    </row>
    <row r="15" spans="1:3" x14ac:dyDescent="0.45">
      <c r="A15" s="8" t="s">
        <v>228</v>
      </c>
      <c r="B15" s="20">
        <f>COUNTIF('IL-4R Landscape'!$M$4:$M$47,0)</f>
        <v>5</v>
      </c>
      <c r="C15" s="21">
        <f t="shared" si="0"/>
        <v>0.11363636363636363</v>
      </c>
    </row>
    <row r="16" spans="1:3" x14ac:dyDescent="0.45">
      <c r="A16" s="22" t="s">
        <v>252</v>
      </c>
      <c r="B16" s="23">
        <f>SUM(B8:B15)</f>
        <v>44</v>
      </c>
      <c r="C16" s="24">
        <f>SUM(C8:C15)</f>
        <v>1</v>
      </c>
    </row>
    <row r="18" spans="1:3" ht="15.4" x14ac:dyDescent="0.45">
      <c r="A18" s="19" t="s">
        <v>253</v>
      </c>
    </row>
    <row r="19" spans="1:3" x14ac:dyDescent="0.45">
      <c r="A19" s="4" t="s">
        <v>254</v>
      </c>
      <c r="B19" s="4" t="s">
        <v>248</v>
      </c>
      <c r="C19" s="4" t="s">
        <v>249</v>
      </c>
    </row>
    <row r="20" spans="1:3" x14ac:dyDescent="0.45">
      <c r="A20" s="8" t="s">
        <v>24</v>
      </c>
      <c r="B20" s="20">
        <f>COUNTIF('IL-4R Landscape'!$J$4:$J$47,"Innovator mAb")</f>
        <v>14</v>
      </c>
      <c r="C20" s="21">
        <f t="shared" ref="C20:C29" si="1">B20/$B$4</f>
        <v>0.31818181818181818</v>
      </c>
    </row>
    <row r="21" spans="1:3" x14ac:dyDescent="0.45">
      <c r="A21" s="8" t="s">
        <v>85</v>
      </c>
      <c r="B21" s="20">
        <f>COUNTIF('IL-4R Landscape'!$J$4:$J$47,"Bispecific / multispecific")</f>
        <v>11</v>
      </c>
      <c r="C21" s="21">
        <f t="shared" si="1"/>
        <v>0.25</v>
      </c>
    </row>
    <row r="22" spans="1:3" x14ac:dyDescent="0.45">
      <c r="A22" s="8" t="s">
        <v>173</v>
      </c>
      <c r="B22" s="20">
        <f>COUNTIF('IL-4R Landscape'!$J$4:$J$47,"Biosimilar")</f>
        <v>9</v>
      </c>
      <c r="C22" s="21">
        <f t="shared" si="1"/>
        <v>0.20454545454545456</v>
      </c>
    </row>
    <row r="23" spans="1:3" x14ac:dyDescent="0.45">
      <c r="A23" s="8" t="s">
        <v>103</v>
      </c>
      <c r="B23" s="20">
        <f>COUNTIF('IL-4R Landscape'!$J$4:$J$47,"ADC")</f>
        <v>2</v>
      </c>
      <c r="C23" s="21">
        <f t="shared" si="1"/>
        <v>4.5454545454545456E-2</v>
      </c>
    </row>
    <row r="24" spans="1:3" x14ac:dyDescent="0.45">
      <c r="A24" s="8" t="s">
        <v>132</v>
      </c>
      <c r="B24" s="20">
        <f>COUNTIF('IL-4R Landscape'!$J$4:$J$47,"Engineered protein")</f>
        <v>2</v>
      </c>
      <c r="C24" s="21">
        <f t="shared" si="1"/>
        <v>4.5454545454545456E-2</v>
      </c>
    </row>
    <row r="25" spans="1:3" x14ac:dyDescent="0.45">
      <c r="A25" s="8" t="s">
        <v>99</v>
      </c>
      <c r="B25" s="20">
        <f>COUNTIF('IL-4R Landscape'!$J$4:$J$47,"Nanobody")</f>
        <v>2</v>
      </c>
      <c r="C25" s="21">
        <f t="shared" si="1"/>
        <v>4.5454545454545456E-2</v>
      </c>
    </row>
    <row r="26" spans="1:3" x14ac:dyDescent="0.45">
      <c r="A26" s="8" t="s">
        <v>121</v>
      </c>
      <c r="B26" s="20">
        <f>COUNTIF('IL-4R Landscape'!$J$4:$J$47,"Cytotoxic fusion (oncology)")</f>
        <v>1</v>
      </c>
      <c r="C26" s="21">
        <f t="shared" si="1"/>
        <v>2.2727272727272728E-2</v>
      </c>
    </row>
    <row r="27" spans="1:3" x14ac:dyDescent="0.45">
      <c r="A27" s="8" t="s">
        <v>150</v>
      </c>
      <c r="B27" s="20">
        <f>COUNTIF('IL-4R Landscape'!$J$4:$J$47,"Soluble decoy")</f>
        <v>1</v>
      </c>
      <c r="C27" s="21">
        <f t="shared" si="1"/>
        <v>2.2727272727272728E-2</v>
      </c>
    </row>
    <row r="28" spans="1:3" x14ac:dyDescent="0.45">
      <c r="A28" s="8" t="s">
        <v>223</v>
      </c>
      <c r="B28" s="20">
        <f>COUNTIF('IL-4R Landscape'!$J$4:$J$47,"Gene therapy")</f>
        <v>1</v>
      </c>
      <c r="C28" s="21">
        <f t="shared" si="1"/>
        <v>2.2727272727272728E-2</v>
      </c>
    </row>
    <row r="29" spans="1:3" x14ac:dyDescent="0.45">
      <c r="A29" s="8" t="s">
        <v>240</v>
      </c>
      <c r="B29" s="20">
        <f>COUNTIF('IL-4R Landscape'!$J$4:$J$47,"Small molecule")</f>
        <v>1</v>
      </c>
      <c r="C29" s="21">
        <f t="shared" si="1"/>
        <v>2.2727272727272728E-2</v>
      </c>
    </row>
    <row r="30" spans="1:3" x14ac:dyDescent="0.45">
      <c r="A30" s="22" t="s">
        <v>252</v>
      </c>
      <c r="B30" s="23">
        <f>SUM(B20:B29)</f>
        <v>44</v>
      </c>
      <c r="C30" s="24">
        <f>SUM(C20:C29)</f>
        <v>0.99999999999999978</v>
      </c>
    </row>
    <row r="32" spans="1:3" ht="15.4" x14ac:dyDescent="0.45">
      <c r="A32" s="19" t="s">
        <v>255</v>
      </c>
    </row>
    <row r="33" spans="1:3" x14ac:dyDescent="0.45">
      <c r="A33" s="5" t="s">
        <v>6</v>
      </c>
      <c r="B33" s="5" t="s">
        <v>248</v>
      </c>
      <c r="C33" s="5" t="s">
        <v>249</v>
      </c>
    </row>
    <row r="34" spans="1:3" x14ac:dyDescent="0.45">
      <c r="A34" s="8" t="s">
        <v>33</v>
      </c>
      <c r="B34" s="20">
        <f>COUNTIF('IL-4R Landscape'!$G$4:$G$47,"China")</f>
        <v>23</v>
      </c>
      <c r="C34" s="21">
        <f t="shared" ref="C34:C39" si="2">B34/$B$4</f>
        <v>0.52272727272727271</v>
      </c>
    </row>
    <row r="35" spans="1:3" x14ac:dyDescent="0.45">
      <c r="A35" s="8" t="s">
        <v>145</v>
      </c>
      <c r="B35" s="20">
        <f>COUNTIF('IL-4R Landscape'!$G$4:$G$47,"US")</f>
        <v>6</v>
      </c>
      <c r="C35" s="21">
        <f t="shared" si="2"/>
        <v>0.13636363636363635</v>
      </c>
    </row>
    <row r="36" spans="1:3" x14ac:dyDescent="0.45">
      <c r="A36" s="8" t="s">
        <v>21</v>
      </c>
      <c r="B36" s="20">
        <f>COUNTIF('IL-4R Landscape'!$G$4:$G$47,"Multi-region")</f>
        <v>9</v>
      </c>
      <c r="C36" s="21">
        <f t="shared" si="2"/>
        <v>0.20454545454545456</v>
      </c>
    </row>
    <row r="37" spans="1:3" x14ac:dyDescent="0.45">
      <c r="A37" s="8" t="s">
        <v>202</v>
      </c>
      <c r="B37" s="20">
        <f>COUNTIF('IL-4R Landscape'!$G$4:$G$47,"South Korea")</f>
        <v>3</v>
      </c>
      <c r="C37" s="21">
        <f t="shared" si="2"/>
        <v>6.8181818181818177E-2</v>
      </c>
    </row>
    <row r="38" spans="1:3" x14ac:dyDescent="0.45">
      <c r="A38" s="8" t="s">
        <v>198</v>
      </c>
      <c r="B38" s="20">
        <f>COUNTIF('IL-4R Landscape'!$G$4:$G$47,"Europe")</f>
        <v>2</v>
      </c>
      <c r="C38" s="21">
        <f t="shared" si="2"/>
        <v>4.5454545454545456E-2</v>
      </c>
    </row>
    <row r="39" spans="1:3" x14ac:dyDescent="0.45">
      <c r="A39" s="8" t="s">
        <v>192</v>
      </c>
      <c r="B39" s="20">
        <f>COUNTIF('IL-4R Landscape'!$G$4:$G$47,"Canada")</f>
        <v>1</v>
      </c>
      <c r="C39" s="21">
        <f t="shared" si="2"/>
        <v>2.2727272727272728E-2</v>
      </c>
    </row>
    <row r="40" spans="1:3" x14ac:dyDescent="0.45">
      <c r="A40" s="22" t="s">
        <v>252</v>
      </c>
      <c r="B40" s="23">
        <f>SUM(B34:B39)</f>
        <v>44</v>
      </c>
      <c r="C40" s="24">
        <f>SUM(C34:C39)</f>
        <v>1</v>
      </c>
    </row>
  </sheetData>
  <pageMargins left="0.75" right="0.75" top="1" bottom="1" header="0.511811023622047" footer="0.511811023622047"/>
  <pageSetup fitToHeight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IL-4R Landscape</vt:lpstr>
      <vt:lpstr>Landscape Analytics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Kyle Giesler</cp:lastModifiedBy>
  <cp:revision>0</cp:revision>
  <dcterms:created xsi:type="dcterms:W3CDTF">2026-08-07T19:42:59Z</dcterms:created>
  <dcterms:modified xsi:type="dcterms:W3CDTF">2026-08-07T19:56:59Z</dcterms:modified>
  <dc:language>en-US</dc:language>
</cp:coreProperties>
</file>